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23064" windowHeight="5808" activeTab="0"/>
  </bookViews>
  <sheets>
    <sheet name="ReadMe" sheetId="1" r:id="rId1"/>
    <sheet name="費用計算シート" sheetId="2" r:id="rId2"/>
    <sheet name="再建パターン" sheetId="3" r:id="rId3"/>
    <sheet name="補助金等整理" sheetId="4" r:id="rId4"/>
  </sheets>
  <definedNames>
    <definedName name="_xlnm.Print_Titles" localSheetId="1">'費用計算シート'!$A:$G</definedName>
  </definedNames>
  <calcPr fullCalcOnLoad="1"/>
</workbook>
</file>

<file path=xl/sharedStrings.xml><?xml version="1.0" encoding="utf-8"?>
<sst xmlns="http://schemas.openxmlformats.org/spreadsheetml/2006/main" count="1340" uniqueCount="542">
  <si>
    <t>…</t>
  </si>
  <si>
    <t>持家</t>
  </si>
  <si>
    <t>民間賃貸住宅</t>
  </si>
  <si>
    <t>将来</t>
  </si>
  <si>
    <t>応急仮設住宅</t>
  </si>
  <si>
    <t>応急仮設住宅</t>
  </si>
  <si>
    <r>
      <t>2011</t>
    </r>
    <r>
      <rPr>
        <sz val="8"/>
        <color indexed="8"/>
        <rFont val="ＭＳ Ｐゴシック"/>
        <family val="3"/>
      </rPr>
      <t>年度</t>
    </r>
    <r>
      <rPr>
        <sz val="11"/>
        <color theme="1"/>
        <rFont val="Calibri"/>
        <family val="3"/>
      </rPr>
      <t xml:space="preserve">
(H23)</t>
    </r>
  </si>
  <si>
    <r>
      <t>2012</t>
    </r>
    <r>
      <rPr>
        <sz val="8"/>
        <color indexed="8"/>
        <rFont val="ＭＳ Ｐゴシック"/>
        <family val="3"/>
      </rPr>
      <t>年度</t>
    </r>
    <r>
      <rPr>
        <sz val="11"/>
        <color theme="1"/>
        <rFont val="Calibri"/>
        <family val="3"/>
      </rPr>
      <t xml:space="preserve">
(H24)</t>
    </r>
  </si>
  <si>
    <r>
      <t>2013</t>
    </r>
    <r>
      <rPr>
        <sz val="8"/>
        <color indexed="8"/>
        <rFont val="ＭＳ Ｐゴシック"/>
        <family val="3"/>
      </rPr>
      <t>年度</t>
    </r>
    <r>
      <rPr>
        <sz val="11"/>
        <color theme="1"/>
        <rFont val="Calibri"/>
        <family val="3"/>
      </rPr>
      <t xml:space="preserve">
(H25)</t>
    </r>
  </si>
  <si>
    <r>
      <t>2014</t>
    </r>
    <r>
      <rPr>
        <sz val="8"/>
        <color indexed="8"/>
        <rFont val="ＭＳ Ｐゴシック"/>
        <family val="3"/>
      </rPr>
      <t>年度</t>
    </r>
    <r>
      <rPr>
        <sz val="11"/>
        <color theme="1"/>
        <rFont val="Calibri"/>
        <family val="3"/>
      </rPr>
      <t xml:space="preserve">
(H26)</t>
    </r>
  </si>
  <si>
    <r>
      <t>2015</t>
    </r>
    <r>
      <rPr>
        <sz val="8"/>
        <color indexed="8"/>
        <rFont val="ＭＳ Ｐゴシック"/>
        <family val="3"/>
      </rPr>
      <t>年度</t>
    </r>
    <r>
      <rPr>
        <sz val="11"/>
        <color theme="1"/>
        <rFont val="Calibri"/>
        <family val="3"/>
      </rPr>
      <t xml:space="preserve">
(H27)</t>
    </r>
  </si>
  <si>
    <r>
      <t>2016</t>
    </r>
    <r>
      <rPr>
        <sz val="8"/>
        <color indexed="8"/>
        <rFont val="ＭＳ Ｐゴシック"/>
        <family val="3"/>
      </rPr>
      <t>年度</t>
    </r>
    <r>
      <rPr>
        <sz val="11"/>
        <color theme="1"/>
        <rFont val="Calibri"/>
        <family val="3"/>
      </rPr>
      <t xml:space="preserve">
(H28)</t>
    </r>
  </si>
  <si>
    <t>（負担なし）</t>
  </si>
  <si>
    <t>再建
場所</t>
  </si>
  <si>
    <t>市街地の非浸水地で再建</t>
  </si>
  <si>
    <t>住宅の種類</t>
  </si>
  <si>
    <t>民間
賃貸</t>
  </si>
  <si>
    <t>自力再建［持家戸建］</t>
  </si>
  <si>
    <t>自力再建［持家戸建］</t>
  </si>
  <si>
    <t>共同再建［持家/賃貸集合住宅等］</t>
  </si>
  <si>
    <t>集合
住宅</t>
  </si>
  <si>
    <t>災害公営住宅［集合住宅］</t>
  </si>
  <si>
    <t>持家
戸建</t>
  </si>
  <si>
    <t>持家
戸建</t>
  </si>
  <si>
    <t>住宅再建の仕方</t>
  </si>
  <si>
    <t>公営
住宅</t>
  </si>
  <si>
    <t>集合
住宅</t>
  </si>
  <si>
    <t>事業のスケジュール（想定）</t>
  </si>
  <si>
    <t>・仮設住宅を早く出られる
・早期に自宅を確保できて生活の基盤が安定する</t>
  </si>
  <si>
    <t>・自ら宅地を探す必要
・先の見通しがまだ不透明な段階でローンを背負う</t>
  </si>
  <si>
    <t>・資産としての住宅は失う
・収入増で家賃が上がり、いずれ居住できなくなる場合も</t>
  </si>
  <si>
    <t>・新たに家を探さなくてよい
・生活環境を変えずにすむ
・必要に応じて転居も可能</t>
  </si>
  <si>
    <t>・資産としての住宅は失う
・家主の了解が不可欠
・家賃が払えるかが問題に</t>
  </si>
  <si>
    <t>・生活や収入が安定してから住宅ローンを組めばよい
・再建策を考える余裕がある</t>
  </si>
  <si>
    <t>・将来時点で公的な支援が続いているかは不明、なければ負担増にも</t>
  </si>
  <si>
    <t>・生活環境が従前と大きくは変わらない
・高台移転より早く再建可能</t>
  </si>
  <si>
    <t>・自ら土地を探す必要
・宅地転用には手続必要
・早い段階でローンを背負う</t>
  </si>
  <si>
    <t>・生活環境がそう変わらない
・高台移転より早く再建可能
・資金少ない人も参加可能</t>
  </si>
  <si>
    <t>①</t>
  </si>
  <si>
    <t>②</t>
  </si>
  <si>
    <t>③</t>
  </si>
  <si>
    <t>④</t>
  </si>
  <si>
    <t>⑤</t>
  </si>
  <si>
    <t>⑥</t>
  </si>
  <si>
    <t>⑦</t>
  </si>
  <si>
    <t>⑧</t>
  </si>
  <si>
    <t>⑩</t>
  </si>
  <si>
    <t>⑪</t>
  </si>
  <si>
    <t>⑬</t>
  </si>
  <si>
    <t>・生活環境が変わらない
・従前のコミュニティが継続
・様々な公的支援がある</t>
  </si>
  <si>
    <t>・再建までに時間がかかる
・資産としての住宅は失う
・十分な広さは得られず</t>
  </si>
  <si>
    <t>・再建までに時間がかかる
・敷地面積等に一定の制限</t>
  </si>
  <si>
    <t>・再建までに時間がかかる
・住まいの形や広さが変わる
・入居後の管理が必要</t>
  </si>
  <si>
    <t>・環境やｺﾐｭﾆﾃｨが持続する
・生活や収入が安定してから住宅ローンを組めばよい</t>
  </si>
  <si>
    <t>・住まいの形や広さが変わる
・十分な広さは得られず
・改修や増築には一定費用</t>
  </si>
  <si>
    <t>・仮設住宅を早く出られる
・自宅確保で生活基盤安定
・低廉な家賃で入居が可能</t>
  </si>
  <si>
    <t>集落周辺の非浸水地で再建</t>
  </si>
  <si>
    <t>現在暮らす（みなし仮設の）民間賃貸住宅を、個人契約に切り替えてそのまま住み続ける</t>
  </si>
  <si>
    <t>集落近くで被害のなかった空き地や農地を購入（または賃貸）し、宅地として使えるようにした上で、戸建住宅を新築する</t>
  </si>
  <si>
    <t>集落近くで確保出来る数少ない土地を有効利用するため、個別ではなく共同で事業を行い複数戸の集合住宅を建てる</t>
  </si>
  <si>
    <t>防集事業等で開発される宅地を有効利用して、資金の少ない人でも参加しやすいように、共同事業で集合住宅をつくる</t>
  </si>
  <si>
    <t>非浸水地に早い段階で建設される災害公営住宅（主にRC造集合住宅）に申し込んで入居する</t>
  </si>
  <si>
    <t>備考</t>
  </si>
  <si>
    <t>その他</t>
  </si>
  <si>
    <t>万円</t>
  </si>
  <si>
    <t>利子補給</t>
  </si>
  <si>
    <t>⑭</t>
  </si>
  <si>
    <t>⑩の災害公営住宅（木造戸建を想定）に入居した後、（最短で5年後に）払い下げを受けて持ち家とする</t>
  </si>
  <si>
    <t>津波被害のなかったエリアで宅地を購入（または賃貸）して、自ら戸建住宅を新築する</t>
  </si>
  <si>
    <t>購入</t>
  </si>
  <si>
    <t>名称</t>
  </si>
  <si>
    <t>生活住宅再建支援事業</t>
  </si>
  <si>
    <t>種類</t>
  </si>
  <si>
    <t>災害公営住宅（主にRC造集合住宅）に申し込んで入居する</t>
  </si>
  <si>
    <t>個別ではなく共同で事業を行い複数戸の集合住宅を建てる</t>
  </si>
  <si>
    <t>防集事業等で開発される宅地で、共同事業で集合住宅をつくる</t>
  </si>
  <si>
    <t>（みなし仮設の）民間賃貸住宅を、個人で契約して住み続ける</t>
  </si>
  <si>
    <t>融資</t>
  </si>
  <si>
    <t>土地を購入・賃借し宅地とした上で、戸建住宅を新築する</t>
  </si>
  <si>
    <t>宅地を購入・賃借して、自ら戸建住宅を新築する</t>
  </si>
  <si>
    <t>賃借</t>
  </si>
  <si>
    <t>　　　　　　　　　　　　　　　　　　　　　　再建支援策
住宅再建の仕方</t>
  </si>
  <si>
    <t>200万円</t>
  </si>
  <si>
    <t>50万円</t>
  </si>
  <si>
    <t>価格は市町村・地域毎に異なる</t>
  </si>
  <si>
    <r>
      <rPr>
        <sz val="6"/>
        <color indexed="8"/>
        <rFont val="ＭＳ Ｐゴシック"/>
        <family val="3"/>
      </rPr>
      <t>（賃貸・新築費計で）</t>
    </r>
    <r>
      <rPr>
        <sz val="9"/>
        <color indexed="8"/>
        <rFont val="ＭＳ Ｐゴシック"/>
        <family val="3"/>
      </rPr>
      <t xml:space="preserve">
200万円</t>
    </r>
  </si>
  <si>
    <t>被災者住宅
再建支援事業</t>
  </si>
  <si>
    <t>100万円</t>
  </si>
  <si>
    <t>130万円</t>
  </si>
  <si>
    <t>地域住宅ブランド化事業</t>
  </si>
  <si>
    <t>期限H29年度</t>
  </si>
  <si>
    <t>補助金（上限額）</t>
  </si>
  <si>
    <t>仕様等を満たした木造の長期優良住宅が対象</t>
  </si>
  <si>
    <t>◎と同じ?</t>
  </si>
  <si>
    <r>
      <t xml:space="preserve">100万円
</t>
    </r>
    <r>
      <rPr>
        <sz val="6"/>
        <color indexed="8"/>
        <rFont val="ＭＳ Ｐゴシック"/>
        <family val="3"/>
      </rPr>
      <t>*将来の再建時点で事業が使えるかは不明</t>
    </r>
  </si>
  <si>
    <r>
      <t xml:space="preserve">130万円
</t>
    </r>
    <r>
      <rPr>
        <sz val="6"/>
        <color indexed="8"/>
        <rFont val="ＭＳ Ｐゴシック"/>
        <family val="3"/>
      </rPr>
      <t>*将来の再建時点で事業が使えるかは不明</t>
    </r>
  </si>
  <si>
    <r>
      <t xml:space="preserve">◎と同じ
</t>
    </r>
    <r>
      <rPr>
        <sz val="6"/>
        <color indexed="8"/>
        <rFont val="ＭＳ Ｐゴシック"/>
        <family val="3"/>
      </rPr>
      <t>*将来の再建時点で優遇措置あるかは不明</t>
    </r>
  </si>
  <si>
    <t>生活再建支援金
・加算支援金</t>
  </si>
  <si>
    <t>実施</t>
  </si>
  <si>
    <t>市町村</t>
  </si>
  <si>
    <t>市町村?</t>
  </si>
  <si>
    <t>内閣府</t>
  </si>
  <si>
    <t>岩手県</t>
  </si>
  <si>
    <t>国交省</t>
  </si>
  <si>
    <t>金融支援機構</t>
  </si>
  <si>
    <t>災害復興住宅
融資</t>
  </si>
  <si>
    <t>H27年度分まで金利引下・元金据置期間延長等の優遇措置</t>
  </si>
  <si>
    <t>＊と同じ</t>
  </si>
  <si>
    <t>取得</t>
  </si>
  <si>
    <t>災害復興住宅
融資利子補給</t>
  </si>
  <si>
    <r>
      <t xml:space="preserve">＃と同じ
</t>
    </r>
    <r>
      <rPr>
        <sz val="6"/>
        <color indexed="8"/>
        <rFont val="ＭＳ Ｐゴシック"/>
        <family val="3"/>
      </rPr>
      <t>*将来の再建時点で措置あるかは不明</t>
    </r>
  </si>
  <si>
    <t>当初5年間の利子（2％以内）
1460万円限度＃</t>
  </si>
  <si>
    <t>防災集団移転利子補給</t>
  </si>
  <si>
    <t>（対象に
なる？）</t>
  </si>
  <si>
    <t>－</t>
  </si>
  <si>
    <t>－</t>
  </si>
  <si>
    <t>集団移転先で再建</t>
  </si>
  <si>
    <t>集団移転に参加し、防集事業等で開発される高台等の宅地を取得・賃借して、戸建住宅を新築する</t>
  </si>
  <si>
    <t>防集事業等で開発される高台等に、自力再建向けの宅地と並んで造られる災害公営住宅に申し込んで入居する</t>
  </si>
  <si>
    <t>集団移転で高台等宅地を取得・賃借して戸建住宅を新築</t>
  </si>
  <si>
    <t>高台等に造られる災害公営住宅に申し込んで入居する</t>
  </si>
  <si>
    <r>
      <t xml:space="preserve">借地料免除
</t>
    </r>
    <r>
      <rPr>
        <sz val="6"/>
        <color indexed="8"/>
        <rFont val="ＭＳ Ｐゴシック"/>
        <family val="3"/>
      </rPr>
      <t>（仙台市,東松島市）</t>
    </r>
  </si>
  <si>
    <t>国等</t>
  </si>
  <si>
    <t>（共同化助成で該当ある？）</t>
  </si>
  <si>
    <r>
      <t xml:space="preserve">150万円
</t>
    </r>
    <r>
      <rPr>
        <sz val="6"/>
        <color indexed="8"/>
        <rFont val="ＭＳ Ｐゴシック"/>
        <family val="3"/>
      </rPr>
      <t>（山元町）</t>
    </r>
  </si>
  <si>
    <t>家賃</t>
  </si>
  <si>
    <t>万円</t>
  </si>
  <si>
    <t>万円</t>
  </si>
  <si>
    <t>万円/年</t>
  </si>
  <si>
    <t>万円/月</t>
  </si>
  <si>
    <t>万円/戸</t>
  </si>
  <si>
    <t>造成</t>
  </si>
  <si>
    <t>万円/戸</t>
  </si>
  <si>
    <r>
      <t>基本融資(建設)1460</t>
    </r>
    <r>
      <rPr>
        <sz val="6"/>
        <color indexed="8"/>
        <rFont val="ＭＳ Ｐゴシック"/>
        <family val="3"/>
      </rPr>
      <t>万円</t>
    </r>
    <r>
      <rPr>
        <sz val="8"/>
        <color indexed="8"/>
        <rFont val="ＭＳ Ｐゴシック"/>
        <family val="3"/>
      </rPr>
      <t xml:space="preserve">
同(土地取得)970</t>
    </r>
    <r>
      <rPr>
        <sz val="6"/>
        <color indexed="8"/>
        <rFont val="ＭＳ Ｐゴシック"/>
        <family val="3"/>
      </rPr>
      <t>万円</t>
    </r>
    <r>
      <rPr>
        <sz val="8"/>
        <color indexed="8"/>
        <rFont val="ＭＳ Ｐゴシック"/>
        <family val="3"/>
      </rPr>
      <t xml:space="preserve">
特例加算450</t>
    </r>
    <r>
      <rPr>
        <sz val="6"/>
        <color indexed="8"/>
        <rFont val="ＭＳ Ｐゴシック"/>
        <family val="3"/>
      </rPr>
      <t>万円</t>
    </r>
    <r>
      <rPr>
        <sz val="8"/>
        <color indexed="8"/>
        <rFont val="ＭＳ Ｐゴシック"/>
        <family val="3"/>
      </rPr>
      <t>◎</t>
    </r>
  </si>
  <si>
    <r>
      <t>基本融資(建設)1460</t>
    </r>
    <r>
      <rPr>
        <sz val="6"/>
        <color indexed="8"/>
        <rFont val="ＭＳ Ｐゴシック"/>
        <family val="3"/>
      </rPr>
      <t xml:space="preserve">万円
</t>
    </r>
    <r>
      <rPr>
        <sz val="8"/>
        <color indexed="8"/>
        <rFont val="ＭＳ Ｐゴシック"/>
        <family val="3"/>
      </rPr>
      <t>同(借地権等)380</t>
    </r>
    <r>
      <rPr>
        <sz val="6"/>
        <color indexed="8"/>
        <rFont val="ＭＳ Ｐゴシック"/>
        <family val="3"/>
      </rPr>
      <t>万円</t>
    </r>
    <r>
      <rPr>
        <sz val="8"/>
        <color indexed="8"/>
        <rFont val="ＭＳ Ｐゴシック"/>
        <family val="3"/>
      </rPr>
      <t xml:space="preserve">
特例加算450</t>
    </r>
    <r>
      <rPr>
        <sz val="6"/>
        <color indexed="8"/>
        <rFont val="ＭＳ Ｐゴシック"/>
        <family val="3"/>
      </rPr>
      <t>万円</t>
    </r>
    <r>
      <rPr>
        <sz val="8"/>
        <color indexed="8"/>
        <rFont val="ＭＳ Ｐゴシック"/>
        <family val="3"/>
      </rPr>
      <t>＊</t>
    </r>
  </si>
  <si>
    <r>
      <t xml:space="preserve">◎と同じ＋
</t>
    </r>
    <r>
      <rPr>
        <sz val="8"/>
        <color indexed="8"/>
        <rFont val="ＭＳ Ｐゴシック"/>
        <family val="3"/>
      </rPr>
      <t>基本融資(整地)390万円</t>
    </r>
  </si>
  <si>
    <t>メリット</t>
  </si>
  <si>
    <t>デメリット</t>
  </si>
  <si>
    <t>・生活環境が変わらない
・従前のコミュニティが継続
・資金少ない人も参加可能</t>
  </si>
  <si>
    <t>・生活環境が変わらない
・従前のコミュニティが継続
・低廉な家賃で入居が可能</t>
  </si>
  <si>
    <r>
      <t xml:space="preserve">－
</t>
    </r>
    <r>
      <rPr>
        <sz val="6"/>
        <color indexed="8"/>
        <rFont val="ＭＳ Ｐゴシック"/>
        <family val="3"/>
      </rPr>
      <t>（期限延長なら
使用可?）</t>
    </r>
  </si>
  <si>
    <r>
      <t xml:space="preserve">－
</t>
    </r>
    <r>
      <rPr>
        <sz val="6"/>
        <color indexed="8"/>
        <rFont val="ＭＳ Ｐゴシック"/>
        <family val="3"/>
      </rPr>
      <t>（期限延長なら
使用可?）</t>
    </r>
  </si>
  <si>
    <t>持家再建を支援、期限H28年度</t>
  </si>
  <si>
    <t>バリアフリー90万円、県産材活用40万円</t>
  </si>
  <si>
    <t>その他各市町村で様々な補助を検討・実施</t>
  </si>
  <si>
    <t>民間賃貸住宅　</t>
  </si>
  <si>
    <t>災害公営住宅</t>
  </si>
  <si>
    <t>民賃→
持家
戸建</t>
  </si>
  <si>
    <t>民賃→
公営
住宅</t>
  </si>
  <si>
    <t>公営
住宅
→持家</t>
  </si>
  <si>
    <t>①</t>
  </si>
  <si>
    <t>②</t>
  </si>
  <si>
    <t>③</t>
  </si>
  <si>
    <t>④</t>
  </si>
  <si>
    <t>⑥</t>
  </si>
  <si>
    <r>
      <t>民間賃貸で暮らして、仕事や生活の見通しがついた段階で、</t>
    </r>
    <r>
      <rPr>
        <sz val="9"/>
        <rFont val="ＭＳ Ｐゴシック"/>
        <family val="3"/>
      </rPr>
      <t>高台移転地に出来る公営住宅④に申し込んで入居する</t>
    </r>
  </si>
  <si>
    <t>⑦</t>
  </si>
  <si>
    <t>⑧</t>
  </si>
  <si>
    <t>　民間賃貸住宅</t>
  </si>
  <si>
    <r>
      <t>民間賃貸で暮らして、仕事や生活の見通しがついた段階で、</t>
    </r>
    <r>
      <rPr>
        <sz val="9"/>
        <rFont val="ＭＳ Ｐゴシック"/>
        <family val="3"/>
      </rPr>
      <t>高台移転地①と同様に持家戸建を新築する</t>
    </r>
  </si>
  <si>
    <t>・資産としての住宅は失う
・十分な広さは得られず</t>
  </si>
  <si>
    <t>市街地の非浸水地で再建</t>
  </si>
  <si>
    <t>民賃→
持家
戸建</t>
  </si>
  <si>
    <t>民賃→
公営
住宅</t>
  </si>
  <si>
    <t>公営
住宅
→持家</t>
  </si>
  <si>
    <r>
      <t xml:space="preserve">あり
</t>
    </r>
    <r>
      <rPr>
        <sz val="6"/>
        <color indexed="8"/>
        <rFont val="ＭＳ Ｐゴシック"/>
        <family val="3"/>
      </rPr>
      <t>（防集等の対象地の場合）</t>
    </r>
  </si>
  <si>
    <t>◎と同じ</t>
  </si>
  <si>
    <r>
      <t>民間賃貸で暮らした後、⑨同様に市街地</t>
    </r>
    <r>
      <rPr>
        <sz val="9"/>
        <rFont val="ＭＳ Ｐゴシック"/>
        <family val="3"/>
      </rPr>
      <t>で持家戸建を建てる</t>
    </r>
  </si>
  <si>
    <r>
      <t>民間賃貸で暮らした後、①同様に</t>
    </r>
    <r>
      <rPr>
        <sz val="9"/>
        <rFont val="ＭＳ Ｐゴシック"/>
        <family val="3"/>
      </rPr>
      <t>高台移転地で持家戸建を建てる</t>
    </r>
  </si>
  <si>
    <t>民間賃貸で暮らした後、④の災害公営住宅に申し込み入居する</t>
  </si>
  <si>
    <t>④の公営住宅（木造戸建を想定）に入居後、払い下げを受けて持ち家とする</t>
  </si>
  <si>
    <r>
      <t xml:space="preserve">100万円
</t>
    </r>
    <r>
      <rPr>
        <sz val="6"/>
        <color indexed="8"/>
        <rFont val="ＭＳ Ｐゴシック"/>
        <family val="3"/>
      </rPr>
      <t>*一度民賃で暮らした後に使えるかは不明</t>
    </r>
  </si>
  <si>
    <r>
      <t xml:space="preserve">130万円
</t>
    </r>
    <r>
      <rPr>
        <sz val="6"/>
        <color indexed="8"/>
        <rFont val="ＭＳ Ｐゴシック"/>
        <family val="3"/>
      </rPr>
      <t>*一度民賃で暮らした後に使えるかは不明</t>
    </r>
  </si>
  <si>
    <r>
      <t xml:space="preserve">◎と同じ
</t>
    </r>
    <r>
      <rPr>
        <sz val="6"/>
        <color indexed="8"/>
        <rFont val="ＭＳ Ｐゴシック"/>
        <family val="3"/>
      </rPr>
      <t>*一度民賃で暮らした後に使えるかは不明</t>
    </r>
  </si>
  <si>
    <r>
      <t>基本融資(購入)2130</t>
    </r>
    <r>
      <rPr>
        <sz val="6"/>
        <color indexed="8"/>
        <rFont val="ＭＳ Ｐゴシック"/>
        <family val="3"/>
      </rPr>
      <t>万円</t>
    </r>
    <r>
      <rPr>
        <sz val="8"/>
        <color indexed="8"/>
        <rFont val="ＭＳ Ｐゴシック"/>
        <family val="3"/>
      </rPr>
      <t xml:space="preserve">
特例加算450</t>
    </r>
    <r>
      <rPr>
        <sz val="6"/>
        <color indexed="8"/>
        <rFont val="ＭＳ Ｐゴシック"/>
        <family val="3"/>
      </rPr>
      <t>万円</t>
    </r>
    <r>
      <rPr>
        <sz val="8"/>
        <color indexed="8"/>
        <rFont val="ＭＳ Ｐゴシック"/>
        <family val="3"/>
      </rPr>
      <t xml:space="preserve">
</t>
    </r>
    <r>
      <rPr>
        <sz val="6"/>
        <color indexed="8"/>
        <rFont val="ＭＳ Ｐゴシック"/>
        <family val="3"/>
      </rPr>
      <t>*払い下げ時点で優遇措置あるかは不明</t>
    </r>
  </si>
  <si>
    <r>
      <t xml:space="preserve">計708万円
</t>
    </r>
    <r>
      <rPr>
        <sz val="6"/>
        <color indexed="8"/>
        <rFont val="ＭＳ Ｐゴシック"/>
        <family val="3"/>
      </rPr>
      <t>（敷地取得264+建物建設444万円）</t>
    </r>
  </si>
  <si>
    <r>
      <t xml:space="preserve">444万円
</t>
    </r>
    <r>
      <rPr>
        <sz val="8"/>
        <color indexed="8"/>
        <rFont val="ＭＳ Ｐゴシック"/>
        <family val="3"/>
      </rPr>
      <t>（建物建設）</t>
    </r>
  </si>
  <si>
    <t>引越
費用
78万円
（防集）</t>
  </si>
  <si>
    <t>対象</t>
  </si>
  <si>
    <t>建設・購入・賃借</t>
  </si>
  <si>
    <t>建設・購入</t>
  </si>
  <si>
    <t>土地取得等</t>
  </si>
  <si>
    <r>
      <rPr>
        <sz val="8"/>
        <color indexed="8"/>
        <rFont val="ＭＳ Ｐゴシック"/>
        <family val="3"/>
      </rPr>
      <t>宅地造成費30万円</t>
    </r>
    <r>
      <rPr>
        <sz val="6"/>
        <color indexed="8"/>
        <rFont val="ＭＳ Ｐゴシック"/>
        <family val="3"/>
      </rPr>
      <t>（大船渡市）</t>
    </r>
    <r>
      <rPr>
        <sz val="8"/>
        <color indexed="8"/>
        <rFont val="ＭＳ Ｐゴシック"/>
        <family val="3"/>
      </rPr>
      <t>，水道工事費200万円</t>
    </r>
    <r>
      <rPr>
        <sz val="6"/>
        <color indexed="8"/>
        <rFont val="ＭＳ Ｐゴシック"/>
        <family val="3"/>
      </rPr>
      <t>（陸前高田市,大船渡市）</t>
    </r>
  </si>
  <si>
    <r>
      <rPr>
        <sz val="8"/>
        <color indexed="8"/>
        <rFont val="ＭＳ Ｐゴシック"/>
        <family val="3"/>
      </rPr>
      <t>宅地造成費30万円</t>
    </r>
    <r>
      <rPr>
        <sz val="6"/>
        <color indexed="8"/>
        <rFont val="ＭＳ Ｐゴシック"/>
        <family val="3"/>
      </rPr>
      <t>（大船渡市）</t>
    </r>
  </si>
  <si>
    <r>
      <t xml:space="preserve">100万円
</t>
    </r>
    <r>
      <rPr>
        <sz val="6"/>
        <color indexed="8"/>
        <rFont val="ＭＳ Ｐゴシック"/>
        <family val="3"/>
      </rPr>
      <t>（松島町）</t>
    </r>
  </si>
  <si>
    <t>各種補助事業</t>
  </si>
  <si>
    <r>
      <t xml:space="preserve">計708万円
</t>
    </r>
    <r>
      <rPr>
        <sz val="7"/>
        <color indexed="8"/>
        <rFont val="ＭＳ Ｐゴシック"/>
        <family val="3"/>
      </rPr>
      <t>(おそらく対象)</t>
    </r>
  </si>
  <si>
    <r>
      <t>計708</t>
    </r>
    <r>
      <rPr>
        <sz val="8"/>
        <color indexed="8"/>
        <rFont val="ＭＳ Ｐゴシック"/>
        <family val="3"/>
      </rPr>
      <t>万円*</t>
    </r>
  </si>
  <si>
    <r>
      <t>計708</t>
    </r>
    <r>
      <rPr>
        <sz val="8"/>
        <color indexed="8"/>
        <rFont val="ＭＳ Ｐゴシック"/>
        <family val="3"/>
      </rPr>
      <t>万円*</t>
    </r>
    <r>
      <rPr>
        <sz val="9"/>
        <color indexed="8"/>
        <rFont val="ＭＳ Ｐゴシック"/>
        <family val="3"/>
      </rPr>
      <t xml:space="preserve">
</t>
    </r>
    <r>
      <rPr>
        <sz val="7"/>
        <color indexed="8"/>
        <rFont val="ＭＳ Ｐゴシック"/>
        <family val="3"/>
      </rPr>
      <t>(おそらく対象)</t>
    </r>
  </si>
  <si>
    <r>
      <t>444万円</t>
    </r>
    <r>
      <rPr>
        <sz val="8"/>
        <color indexed="8"/>
        <rFont val="ＭＳ Ｐゴシック"/>
        <family val="3"/>
      </rPr>
      <t>*</t>
    </r>
  </si>
  <si>
    <t>*元住宅が津波で基礎まで流出した場合は対象外</t>
  </si>
  <si>
    <t>従前土地買取</t>
  </si>
  <si>
    <t>建設・購入</t>
  </si>
  <si>
    <t>（共同化助成で該当ある？）</t>
  </si>
  <si>
    <t>⑤</t>
  </si>
  <si>
    <t>（対象に
なる？）</t>
  </si>
  <si>
    <t>公営→
持家
戸建</t>
  </si>
  <si>
    <t>⑨</t>
  </si>
  <si>
    <r>
      <t>公営住宅で暮らして、仕事や生活の見通しがついた段階で、集落周辺⑦</t>
    </r>
    <r>
      <rPr>
        <sz val="9"/>
        <rFont val="ＭＳ Ｐゴシック"/>
        <family val="3"/>
      </rPr>
      <t>と同様に持家戸建を新築する</t>
    </r>
  </si>
  <si>
    <t>災害公営住宅　</t>
  </si>
  <si>
    <t>⑪</t>
  </si>
  <si>
    <t>⑩</t>
  </si>
  <si>
    <t>⑫</t>
  </si>
  <si>
    <t>⑬</t>
  </si>
  <si>
    <t>⑭</t>
  </si>
  <si>
    <t>仮設住宅で出来たコミュニティで一緒に暮らすため、個別ではなく共同で事業を行い複数戸の集合住宅を建てる</t>
  </si>
  <si>
    <t>⑨</t>
  </si>
  <si>
    <t>⑫</t>
  </si>
  <si>
    <t>集合
住宅</t>
  </si>
  <si>
    <t>公営住宅で暮らした後、⑦同様に集落周辺部で持家戸建を建てる</t>
  </si>
  <si>
    <t>＃と同じ</t>
  </si>
  <si>
    <t>＃と同じ</t>
  </si>
  <si>
    <t>200万円</t>
  </si>
  <si>
    <t>100万円</t>
  </si>
  <si>
    <t>130万円</t>
  </si>
  <si>
    <r>
      <t xml:space="preserve">⑦と同じ
</t>
    </r>
    <r>
      <rPr>
        <sz val="6"/>
        <color indexed="8"/>
        <rFont val="ＭＳ Ｐゴシック"/>
        <family val="3"/>
      </rPr>
      <t>*将来の再建時点で使えるかは不明</t>
    </r>
  </si>
  <si>
    <t>公営→
持家
戸建</t>
  </si>
  <si>
    <t>⑨</t>
  </si>
  <si>
    <t>万円</t>
  </si>
  <si>
    <t>⑩</t>
  </si>
  <si>
    <t>⑫</t>
  </si>
  <si>
    <t>個別ではなく共同で事業を行い複数戸の集合住宅を建てる</t>
  </si>
  <si>
    <r>
      <t>民間賃貸</t>
    </r>
    <r>
      <rPr>
        <sz val="8"/>
        <color indexed="8"/>
        <rFont val="ＭＳ Ｐゴシック"/>
        <family val="3"/>
      </rPr>
      <t>［みなし仮設］</t>
    </r>
  </si>
  <si>
    <r>
      <t xml:space="preserve">90万円
</t>
    </r>
    <r>
      <rPr>
        <sz val="6"/>
        <color indexed="8"/>
        <rFont val="ＭＳ Ｐゴシック"/>
        <family val="3"/>
      </rPr>
      <t>（木造の想定だが集合住宅対象かは不明）</t>
    </r>
  </si>
  <si>
    <r>
      <t xml:space="preserve">90万円
</t>
    </r>
    <r>
      <rPr>
        <sz val="6"/>
        <color indexed="8"/>
        <rFont val="ＭＳ Ｐゴシック"/>
        <family val="3"/>
      </rPr>
      <t>（木造の想定だが集合住宅対象かは不明）</t>
    </r>
  </si>
  <si>
    <r>
      <t xml:space="preserve">合計
</t>
    </r>
    <r>
      <rPr>
        <sz val="8"/>
        <color indexed="8"/>
        <rFont val="ＭＳ Ｐゴシック"/>
        <family val="3"/>
      </rPr>
      <t>（震災10年後まで）</t>
    </r>
  </si>
  <si>
    <t>必要となる費用</t>
  </si>
  <si>
    <t>総返済額</t>
  </si>
  <si>
    <t>借入</t>
  </si>
  <si>
    <t>開始年</t>
  </si>
  <si>
    <t>終了年</t>
  </si>
  <si>
    <t>－</t>
  </si>
  <si>
    <t>毎月の返済額</t>
  </si>
  <si>
    <t>－</t>
  </si>
  <si>
    <r>
      <t>民間賃貸で暮らして、、仕事や生活の見通しがついた段階で、周辺の市街地⑩</t>
    </r>
    <r>
      <rPr>
        <sz val="9"/>
        <rFont val="ＭＳ Ｐゴシック"/>
        <family val="3"/>
      </rPr>
      <t>と同様に持家戸建を新築する</t>
    </r>
  </si>
  <si>
    <t>万円</t>
  </si>
  <si>
    <t>既存のまちなかに住みたい</t>
  </si>
  <si>
    <t>仮設
暮らし</t>
  </si>
  <si>
    <t>まず
移転</t>
  </si>
  <si>
    <t>仮設
暮らし</t>
  </si>
  <si>
    <t>まず
移転</t>
  </si>
  <si>
    <t>持家
戸建て
(集落型)</t>
  </si>
  <si>
    <t>持家
戸建て
(集落型)</t>
  </si>
  <si>
    <t>共同建て集合住宅</t>
  </si>
  <si>
    <t>公営住宅</t>
  </si>
  <si>
    <t>公営住宅</t>
  </si>
  <si>
    <t>公営住宅払下げ</t>
  </si>
  <si>
    <t>まず
移転</t>
  </si>
  <si>
    <t>Q1.
どこに住みたいか</t>
  </si>
  <si>
    <t>新しく高所移転や
かさ上げをした所に住みたい</t>
  </si>
  <si>
    <t>既存の集落に
住みたい</t>
  </si>
  <si>
    <t>Q2.
住まい完成までの過ごし方</t>
  </si>
  <si>
    <t>Q3.
どんな住宅に住みたいか</t>
  </si>
  <si>
    <t>共同建て集合住宅</t>
  </si>
  <si>
    <t>民間賃貸アパート</t>
  </si>
  <si>
    <r>
      <t xml:space="preserve">持家
戸建て
</t>
    </r>
    <r>
      <rPr>
        <sz val="8"/>
        <color indexed="8"/>
        <rFont val="ＭＳ Ｐゴシック"/>
        <family val="3"/>
      </rPr>
      <t>(まちなか型)</t>
    </r>
  </si>
  <si>
    <r>
      <t xml:space="preserve">持家
戸建て
</t>
    </r>
    <r>
      <rPr>
        <sz val="8"/>
        <color indexed="8"/>
        <rFont val="ＭＳ Ｐゴシック"/>
        <family val="3"/>
      </rPr>
      <t>(集落型)</t>
    </r>
  </si>
  <si>
    <r>
      <t>高所の公営払下げ</t>
    </r>
    <r>
      <rPr>
        <sz val="8"/>
        <color indexed="8"/>
        <rFont val="ＭＳ Ｐゴシック"/>
        <family val="3"/>
      </rPr>
      <t>タイプ</t>
    </r>
  </si>
  <si>
    <r>
      <t>公営→自力で戸建て</t>
    </r>
    <r>
      <rPr>
        <sz val="8"/>
        <color indexed="8"/>
        <rFont val="ＭＳ Ｐゴシック"/>
        <family val="3"/>
      </rPr>
      <t>タイプ</t>
    </r>
  </si>
  <si>
    <r>
      <t>アパート→高所に戸建て</t>
    </r>
    <r>
      <rPr>
        <sz val="8"/>
        <color indexed="8"/>
        <rFont val="ＭＳ Ｐゴシック"/>
        <family val="3"/>
      </rPr>
      <t>タイプ</t>
    </r>
  </si>
  <si>
    <r>
      <t>高所に集合住宅</t>
    </r>
    <r>
      <rPr>
        <sz val="8"/>
        <color indexed="8"/>
        <rFont val="ＭＳ Ｐゴシック"/>
        <family val="3"/>
      </rPr>
      <t>タイプ</t>
    </r>
  </si>
  <si>
    <r>
      <t>高所に公営</t>
    </r>
    <r>
      <rPr>
        <sz val="8"/>
        <color indexed="8"/>
        <rFont val="ＭＳ Ｐゴシック"/>
        <family val="3"/>
      </rPr>
      <t>タイプ</t>
    </r>
  </si>
  <si>
    <r>
      <t>アパート→高所に公営</t>
    </r>
    <r>
      <rPr>
        <sz val="8"/>
        <color indexed="8"/>
        <rFont val="ＭＳ Ｐゴシック"/>
        <family val="3"/>
      </rPr>
      <t>タイプ</t>
    </r>
  </si>
  <si>
    <r>
      <t>自力で集合住宅</t>
    </r>
    <r>
      <rPr>
        <sz val="8"/>
        <color indexed="8"/>
        <rFont val="ＭＳ Ｐゴシック"/>
        <family val="3"/>
      </rPr>
      <t>タイプ</t>
    </r>
  </si>
  <si>
    <r>
      <t>まちなかに戸建て</t>
    </r>
    <r>
      <rPr>
        <sz val="8"/>
        <color indexed="8"/>
        <rFont val="ＭＳ Ｐゴシック"/>
        <family val="3"/>
      </rPr>
      <t>タイプ</t>
    </r>
  </si>
  <si>
    <r>
      <t>まちなかに公営</t>
    </r>
    <r>
      <rPr>
        <sz val="8"/>
        <color indexed="8"/>
        <rFont val="ＭＳ Ｐゴシック"/>
        <family val="3"/>
      </rPr>
      <t>タイプ</t>
    </r>
  </si>
  <si>
    <r>
      <t>まちなかに集合住宅</t>
    </r>
    <r>
      <rPr>
        <sz val="8"/>
        <color indexed="8"/>
        <rFont val="ＭＳ Ｐゴシック"/>
        <family val="3"/>
      </rPr>
      <t>タイプ</t>
    </r>
  </si>
  <si>
    <r>
      <t>まちなかにアパート</t>
    </r>
    <r>
      <rPr>
        <sz val="8"/>
        <color indexed="8"/>
        <rFont val="ＭＳ Ｐゴシック"/>
        <family val="3"/>
      </rPr>
      <t>タイプ</t>
    </r>
  </si>
  <si>
    <r>
      <t>アパート→まちなかに戸建て</t>
    </r>
    <r>
      <rPr>
        <sz val="8"/>
        <color indexed="8"/>
        <rFont val="ＭＳ Ｐゴシック"/>
        <family val="3"/>
      </rPr>
      <t>タイプ</t>
    </r>
  </si>
  <si>
    <r>
      <t>高所に戸建て</t>
    </r>
    <r>
      <rPr>
        <sz val="8"/>
        <color indexed="8"/>
        <rFont val="ＭＳ Ｐゴシック"/>
        <family val="3"/>
      </rPr>
      <t>タイプ</t>
    </r>
  </si>
  <si>
    <r>
      <t>自力で戸建て</t>
    </r>
    <r>
      <rPr>
        <sz val="8"/>
        <color indexed="8"/>
        <rFont val="ＭＳ Ｐゴシック"/>
        <family val="3"/>
      </rPr>
      <t>タイプ</t>
    </r>
  </si>
  <si>
    <t>高台宅地の造成などを待って戸建ての自宅を再建する</t>
  </si>
  <si>
    <t>アパートに移って生活を安定させてから高台宅地の造成などを待って自宅を再建する</t>
  </si>
  <si>
    <t>高台宅地で土地の有効利用のため、共同事業で集合住宅をつくって一緒に暮らす</t>
  </si>
  <si>
    <t>高台宅地などに建てられる公営住宅に入居</t>
  </si>
  <si>
    <t>アパートに移って生活を安定させてから高台宅地などに建てられる公営住宅に入居する</t>
  </si>
  <si>
    <t>公営住宅に入居後、将来払い下げを受ける</t>
  </si>
  <si>
    <t>元の集落近くの土地を取得して、宅地として整備した上で戸建ての自宅を再建する</t>
  </si>
  <si>
    <t>元の集落近くの土地を取得して、共同で集合住宅を建設する</t>
  </si>
  <si>
    <t>まちなかの公営住宅で暮らして、生活が安定したら元の集落近くで持ち家を再建する</t>
  </si>
  <si>
    <t>津波被害の無かったまちなかで戸建ての住宅を再建する</t>
  </si>
  <si>
    <t>まちなかに早い段階で経つ公営住宅に入居する</t>
  </si>
  <si>
    <t>まちなかの土地を共同で取得して集合住宅を建設する</t>
  </si>
  <si>
    <t>まちなかのみなし仮設を個人契約に切り替えたり、新規に空き室を探して民間賃貸アパートで暮らす</t>
  </si>
  <si>
    <t>まちなかの民間賃貸アパートで生活を安定させてから、まちなかで戸建ての自宅を再建</t>
  </si>
  <si>
    <t>敷地面積</t>
  </si>
  <si>
    <t>㎡</t>
  </si>
  <si>
    <t>㎡</t>
  </si>
  <si>
    <t>延床面積</t>
  </si>
  <si>
    <t>年</t>
  </si>
  <si>
    <t>⑬のアパートに</t>
  </si>
  <si>
    <t>共同建て集合住宅：木造2階建</t>
  </si>
  <si>
    <t>戸数</t>
  </si>
  <si>
    <t>戸</t>
  </si>
  <si>
    <t>㎡/戸</t>
  </si>
  <si>
    <t>④の公営住宅に入居</t>
  </si>
  <si>
    <t>④の公営住宅に</t>
  </si>
  <si>
    <t>建物と敷地</t>
  </si>
  <si>
    <t>㎡</t>
  </si>
  <si>
    <t>を払下げ</t>
  </si>
  <si>
    <t>取得</t>
  </si>
  <si>
    <t>共有</t>
  </si>
  <si>
    <t>持家戸建て(集落型)：木造２階建</t>
  </si>
  <si>
    <t>①と同じ持家戸建て(集落型)を再建</t>
  </si>
  <si>
    <t>公営住宅（戸建て）：</t>
  </si>
  <si>
    <t>払下</t>
  </si>
  <si>
    <t>購入</t>
  </si>
  <si>
    <t>借地</t>
  </si>
  <si>
    <t>共同建て集合住宅：木造2階建
…③と同じ</t>
  </si>
  <si>
    <t>⑪の公営住宅に</t>
  </si>
  <si>
    <t>居住後、</t>
  </si>
  <si>
    <t>⑦の持家戸建て(集落型)を再建</t>
  </si>
  <si>
    <t>持家戸建て(まちなか型)：木造２階建</t>
  </si>
  <si>
    <t>民間賃貸アパート：</t>
  </si>
  <si>
    <t>⑬の民間賃貸に</t>
  </si>
  <si>
    <t>⑩の持家戸建て(まちなか型)を再建</t>
  </si>
  <si>
    <t>を想定</t>
  </si>
  <si>
    <t>４DK程度</t>
  </si>
  <si>
    <t>災害公営住宅(戸建て)：木造２階建</t>
  </si>
  <si>
    <t>（単価</t>
  </si>
  <si>
    <t>万円/㎡）</t>
  </si>
  <si>
    <t>（地価の</t>
  </si>
  <si>
    <t>%)</t>
  </si>
  <si>
    <t>万円/㎡</t>
  </si>
  <si>
    <t>住宅の面積等</t>
  </si>
  <si>
    <t>土地の価格</t>
  </si>
  <si>
    <t>高所移転地：</t>
  </si>
  <si>
    <t>既存の集落周辺：</t>
  </si>
  <si>
    <t>既存のまちなか：</t>
  </si>
  <si>
    <t>土地の賃借料</t>
  </si>
  <si>
    <t>土地価格の</t>
  </si>
  <si>
    <t>％</t>
  </si>
  <si>
    <t>割</t>
  </si>
  <si>
    <t>割）</t>
  </si>
  <si>
    <t>建物の建設費</t>
  </si>
  <si>
    <t>持家戸建（木造）：</t>
  </si>
  <si>
    <t>万円/㎡</t>
  </si>
  <si>
    <t>共同建て集合住宅（木造）：</t>
  </si>
  <si>
    <t>住宅の賃料</t>
  </si>
  <si>
    <t>万円/月</t>
  </si>
  <si>
    <t>当初の建設費の</t>
  </si>
  <si>
    <t>当初の土地価格の</t>
  </si>
  <si>
    <t>災害公営住宅の払下げ価格</t>
  </si>
  <si>
    <t>土地の払下げ：</t>
  </si>
  <si>
    <t>建物の払下げ：</t>
  </si>
  <si>
    <t>年間の賃借料：</t>
  </si>
  <si>
    <r>
      <t>割</t>
    </r>
    <r>
      <rPr>
        <sz val="8"/>
        <color indexed="8"/>
        <rFont val="ＭＳ Ｐゴシック"/>
        <family val="3"/>
      </rPr>
      <t>（5年後を想定）</t>
    </r>
  </si>
  <si>
    <t>民間賃貸集合住宅：</t>
  </si>
  <si>
    <t>災害公営住宅：</t>
  </si>
  <si>
    <t>土地造成費</t>
  </si>
  <si>
    <t>（当初の</t>
  </si>
  <si>
    <t>震災</t>
  </si>
  <si>
    <t>年後に完成</t>
  </si>
  <si>
    <t>（地代</t>
  </si>
  <si>
    <t>年分）</t>
  </si>
  <si>
    <t>（家賃</t>
  </si>
  <si>
    <t>年後入居</t>
  </si>
  <si>
    <t>公営住宅（集合）：</t>
  </si>
  <si>
    <t>　　　３DK（65㎡）程度を想定</t>
  </si>
  <si>
    <t>既存の集落周辺の場合のみ必要と想定：</t>
  </si>
  <si>
    <t>従前土地買取</t>
  </si>
  <si>
    <t>買取価格：</t>
  </si>
  <si>
    <t>土地持分：</t>
  </si>
  <si>
    <t>㎡</t>
  </si>
  <si>
    <t>万円/㎡</t>
  </si>
  <si>
    <t>生活再建支援金（加算支援金）</t>
  </si>
  <si>
    <t>－</t>
  </si>
  <si>
    <t>（払下げ時点では使えないと仮定）</t>
  </si>
  <si>
    <t>バリアフリー補助</t>
  </si>
  <si>
    <t>地域材活用補助</t>
  </si>
  <si>
    <t>建物建設補助</t>
  </si>
  <si>
    <t>集合住宅補助</t>
  </si>
  <si>
    <t>生活再建支援金</t>
  </si>
  <si>
    <t>万円</t>
  </si>
  <si>
    <t>建物建設補助</t>
  </si>
  <si>
    <t>民間賃貸への入居：</t>
  </si>
  <si>
    <t>住宅の建設・購入：</t>
  </si>
  <si>
    <t>バリアフリー補助 ：</t>
  </si>
  <si>
    <t>集合</t>
  </si>
  <si>
    <t>戸建</t>
  </si>
  <si>
    <t>地域材活用補助：</t>
  </si>
  <si>
    <t>木造戸建</t>
  </si>
  <si>
    <t>木造集合</t>
  </si>
  <si>
    <t>集合住宅補助：</t>
  </si>
  <si>
    <t>万円（適用なしと仮定）</t>
  </si>
  <si>
    <t>割に対し</t>
  </si>
  <si>
    <t>の補助</t>
  </si>
  <si>
    <t>新築・購入費用補助：</t>
  </si>
  <si>
    <t>使える補助金等</t>
  </si>
  <si>
    <t>当初10年の間に要する費用を集計</t>
  </si>
  <si>
    <t>30年間＝ローン返済終了までに要する費用を集計</t>
  </si>
  <si>
    <t>土地の購入・賃借費用に対する補助</t>
  </si>
  <si>
    <t>建物の新築・購入費用に対する補助</t>
  </si>
  <si>
    <t>新築建物をバリアフリーにする際の補助</t>
  </si>
  <si>
    <t>地元産木材を使う場合に出る補助</t>
  </si>
  <si>
    <t>共同化で集合住宅を造る際の補助</t>
  </si>
  <si>
    <t>災害復興住宅融資</t>
  </si>
  <si>
    <t>借入額</t>
  </si>
  <si>
    <t>土地取得・建物建設の費用が融資の対象</t>
  </si>
  <si>
    <t>頭金等の貯金等から支出する金額</t>
  </si>
  <si>
    <r>
      <t xml:space="preserve">合計 </t>
    </r>
    <r>
      <rPr>
        <b/>
        <sz val="11"/>
        <color indexed="8"/>
        <rFont val="ＭＳ Ｐゴシック"/>
        <family val="3"/>
      </rPr>
      <t>A</t>
    </r>
    <r>
      <rPr>
        <sz val="11"/>
        <color theme="1"/>
        <rFont val="Calibri"/>
        <family val="3"/>
      </rPr>
      <t xml:space="preserve">
</t>
    </r>
    <r>
      <rPr>
        <sz val="8"/>
        <color indexed="8"/>
        <rFont val="ＭＳ Ｐゴシック"/>
        <family val="3"/>
      </rPr>
      <t>（震災30年後まで）</t>
    </r>
  </si>
  <si>
    <t>A(30年後までの費用合計）－B（補助等合計）</t>
  </si>
  <si>
    <t>自己資金</t>
  </si>
  <si>
    <t>（貯金等の資金の余裕がない場合を想定）</t>
  </si>
  <si>
    <t>借入額</t>
  </si>
  <si>
    <t>土地 i</t>
  </si>
  <si>
    <t>建物 ii</t>
  </si>
  <si>
    <t>その他
（造成 iii）</t>
  </si>
  <si>
    <t>借入(返済)期間</t>
  </si>
  <si>
    <t>年とする）</t>
  </si>
  <si>
    <t>i土地・ii建物・iii造成費の合計から補助等合計(B)と自己資金を引いた額を借り入れるとする（地代・家賃は対象外）</t>
  </si>
  <si>
    <t>金利</t>
  </si>
  <si>
    <t>住宅金融支援機構の災害復興住宅融資を想定</t>
  </si>
  <si>
    <t>6～10年目</t>
  </si>
  <si>
    <t>当初5年</t>
  </si>
  <si>
    <t>11年目以降</t>
  </si>
  <si>
    <t>%</t>
  </si>
  <si>
    <t>（全額基本融資の枠内と仮定）</t>
  </si>
  <si>
    <t>⑥公営住宅払い下げのみ災害復興住宅融資が使えないと仮定して、以下の金利で計算</t>
  </si>
  <si>
    <t>⑥は</t>
  </si>
  <si>
    <t>（遅れて融資を受ける</t>
  </si>
  <si>
    <r>
      <t>ボーナス払いなし、元金据置なし、</t>
    </r>
    <r>
      <rPr>
        <sz val="8"/>
        <rFont val="ＭＳ Ｐゴシック"/>
        <family val="3"/>
      </rPr>
      <t>元金均等払いで計算
⑥のみ払い下げ時には災害復興住宅融資が使えないと仮定して、通常融資で返済期間も短いとし、その他条件は同じとして計算</t>
    </r>
  </si>
  <si>
    <t>基本融資（年利）：</t>
  </si>
  <si>
    <t>通常融資（年利）：</t>
  </si>
  <si>
    <t>6年目</t>
  </si>
  <si>
    <t>11年目</t>
  </si>
  <si>
    <t>1年目</t>
  </si>
  <si>
    <t>他に該当する補助があれば入力</t>
  </si>
  <si>
    <t>該当する利子補給制度があれば入力</t>
  </si>
  <si>
    <t>その他の利子補給</t>
  </si>
  <si>
    <t>うち利息分</t>
  </si>
  <si>
    <t>新築・購入費用補助</t>
  </si>
  <si>
    <t>想定する住宅・住まい方</t>
  </si>
  <si>
    <r>
      <t xml:space="preserve">自己負担額
</t>
    </r>
    <r>
      <rPr>
        <b/>
        <sz val="11"/>
        <color indexed="8"/>
        <rFont val="ＭＳ Ｐゴシック"/>
        <family val="3"/>
      </rPr>
      <t>(A-B)</t>
    </r>
  </si>
  <si>
    <r>
      <t xml:space="preserve">補助等合計 </t>
    </r>
    <r>
      <rPr>
        <b/>
        <sz val="11"/>
        <color indexed="8"/>
        <rFont val="ＭＳ Ｐゴシック"/>
        <family val="3"/>
      </rPr>
      <t>B</t>
    </r>
  </si>
  <si>
    <t>自己資金</t>
  </si>
  <si>
    <t>利息の個人負担分</t>
  </si>
  <si>
    <t>最大の額、対象にならない場合は0と記載</t>
  </si>
  <si>
    <t>利息額が利子補給枠を超える分の金額</t>
  </si>
  <si>
    <t>万円</t>
  </si>
  <si>
    <t>利子補給</t>
  </si>
  <si>
    <t>・防災集団移転の利子補給か、その他の利子補給制度の、一方のみが使えると仮定
・民間賃貸や公営住宅に一度入居した後は使えないと仮定
・使える場合は総返済額の利子分を除いた額を「月当たり返済額の目安」で示す</t>
  </si>
  <si>
    <t>利息負担なしなら元金の返済額、負担ありなら返済額の範囲を示す</t>
  </si>
  <si>
    <t>万円</t>
  </si>
  <si>
    <t>自己負担額の目安</t>
  </si>
  <si>
    <t>家賃月額</t>
  </si>
  <si>
    <r>
      <t>ローン返済月額</t>
    </r>
    <r>
      <rPr>
        <sz val="9"/>
        <color indexed="8"/>
        <rFont val="ＭＳ Ｐゴシック"/>
        <family val="3"/>
      </rPr>
      <t>（借地の場合は地代も含む）</t>
    </r>
  </si>
  <si>
    <t>ローン返済もあるものは入居期間の賃料</t>
  </si>
  <si>
    <t>参考：想定される住宅再建パターンの整理（リアス地域版）</t>
  </si>
  <si>
    <t>参考：各住宅再建パターンで利用可能と思われる補助金等の整理（リアス地域版）</t>
  </si>
  <si>
    <t>建設費＋土地取得費</t>
  </si>
  <si>
    <t>家賃</t>
  </si>
  <si>
    <t>建設費＋土地取得費</t>
  </si>
  <si>
    <t>建設費＋土地取得費</t>
  </si>
  <si>
    <t>家賃</t>
  </si>
  <si>
    <t>購入費</t>
  </si>
  <si>
    <t>建設費＋土地取得費＋造成費</t>
  </si>
  <si>
    <t>共同再建［区分所有集合住宅］</t>
  </si>
  <si>
    <t>災害公営住宅［戸建］</t>
  </si>
  <si>
    <t>建設費＋土地取得費＋造成費</t>
  </si>
  <si>
    <t>建設費＋土地取得費＋造成費</t>
  </si>
  <si>
    <t>建設費＋土地取得費</t>
  </si>
  <si>
    <t>家賃</t>
  </si>
  <si>
    <t>建設費＋土地取得費</t>
  </si>
  <si>
    <t>　家賃</t>
  </si>
  <si>
    <t>建設費＋土地取得費</t>
  </si>
  <si>
    <t>補助等</t>
  </si>
  <si>
    <t>自己負担</t>
  </si>
  <si>
    <t>必要費用</t>
  </si>
  <si>
    <t>万円</t>
  </si>
  <si>
    <r>
      <t>費用の目安</t>
    </r>
    <r>
      <rPr>
        <sz val="9"/>
        <color indexed="8"/>
        <rFont val="ＭＳ Ｐゴシック"/>
        <family val="3"/>
      </rPr>
      <t>（30年後まで）</t>
    </r>
  </si>
  <si>
    <t>金融支援機構融資は初5年金利0なので対象外か</t>
  </si>
  <si>
    <t>推計において仮定した事項</t>
  </si>
  <si>
    <t>・枠内</t>
  </si>
  <si>
    <t>赤網掛け</t>
  </si>
  <si>
    <t>・右の枠囲みの内容が推計で仮定した事項です</t>
  </si>
  <si>
    <t>　ここの値を変えると条件を変えて推計出来ます</t>
  </si>
  <si>
    <t>・期間や年次に関する仮定は、別シート「再建</t>
  </si>
  <si>
    <t>　赤網掛け部分で行っています</t>
  </si>
  <si>
    <t>　ここを変更すると家賃等の費用が変わります</t>
  </si>
  <si>
    <t>　ガイドブック」リアス地域版において、住宅復興に要する「費用の目安」を推計するために作成したシートです。</t>
  </si>
  <si>
    <t>（ガイドブックに関する説明や、ガイドブック自体の入手に関しては、以下のホームページをご覧下さい）</t>
  </si>
  <si>
    <t>http://www.comp.tmu.ac.jp/shinaiba/sumaiguide.html</t>
  </si>
  <si>
    <t>・ガイドブック、及び本シートに現時点で掲載している目安や想定額は、標準的な建物の規模・仕様や価格の単価等</t>
  </si>
  <si>
    <t>　を仮定して概算したもので、実際の金額とは異なります。あくまでも選択肢を比較する際の目安として示しています。</t>
  </si>
  <si>
    <t>・しかし、費用や価格に関しては市町村や地区毎に状況が大きく異なることから、各地区で想定される建物規模・仕</t>
  </si>
  <si>
    <t>　様や価格単価等に応じた推計が出来るように、本シートを公開するものです。</t>
  </si>
  <si>
    <t>・被災者のためになるのであれば、本シートの利用に関しては特に制限を設けません。シート中の数値を変更しての</t>
  </si>
  <si>
    <t>・ただし、本シートを活用して何らかの情報・成果の発信・報告・説明等が行われる場合には、本シートを利用した旨</t>
  </si>
  <si>
    <t>　を資料等の中で明記していただきますよう、お願いします。</t>
  </si>
  <si>
    <t>・なお、不正確な情報が断片的に流れることは、かえって被災者の混乱を招きますので、その点のみ十分にご留意し</t>
  </si>
  <si>
    <t>　てお使いください。特に費用の金額だけが一人歩きすることは問題ですので、本シートは出来るだけガイドブック</t>
  </si>
  <si>
    <t>　本体の情報とあわせて活用していただきますよう、お願いします。</t>
  </si>
  <si>
    <t>・推計の方法や数式については、グループのメンバーの検討・議論を経て設定しています。またローンの返済額では</t>
  </si>
  <si>
    <t>　住宅金融支援機構の「災害復興住宅融資（東日本大震災）シミュレーション」</t>
  </si>
  <si>
    <t>http://www.simulation.jhf.go.jp/saigai/index.html</t>
  </si>
  <si>
    <t>　を用いた確認なども行っております。</t>
  </si>
  <si>
    <t>　ですので本シートを使った費用推計の結果に関しては、あくまでも参考情報として用いていただき、実際の判断に際</t>
  </si>
  <si>
    <t>・ガイドブック及び本シートの内容につきまして、作成グループの説明や解説等が必要な場合、可能な限り対応をした</t>
  </si>
  <si>
    <t>　いと考えております。下記までご連絡ください。</t>
  </si>
  <si>
    <t>　今後版を改訂する際に反映させていただきます。</t>
  </si>
  <si>
    <t>・また、本シートにおいて何か誤り・欠陥などがみつかりましたら、下記までご連絡いただけると大変ありがたいです。</t>
  </si>
  <si>
    <t>○住民向け住まい再建ガイドブック作成グループについて</t>
  </si>
  <si>
    <t>・日本建築学会に所属する研究者、実務家の有志のグループです。活動には日本建築学会の「復旧 復興支援調査</t>
  </si>
  <si>
    <t>　研究助成プログラム」の支援を受けています。</t>
  </si>
  <si>
    <t>・ガイドブック（リアス地域版）は、メンバーのうち饗庭伸（首都大学東京）佐藤栄治（宇都宮大学）鈴木雅之（千葉大学）</t>
  </si>
  <si>
    <t>　薬袋奈美子（日本女子大学）米野史健（独立行政法人建築研究所） が中心となって作成しています。</t>
  </si>
  <si>
    <t>・本シートに関しては、「費用の目安」担当の米野史健（独立行政法人建築研究所）が中心に作業をしています。</t>
  </si>
  <si>
    <t>【連絡先】</t>
  </si>
  <si>
    <t>グループ代表：　饗庭（あいば）伸</t>
  </si>
  <si>
    <t>aib@tmu.ac.jp</t>
  </si>
  <si>
    <t>シート作成担当：　米野（めの）史健</t>
  </si>
  <si>
    <t>meno@kenken.go.jp</t>
  </si>
  <si>
    <t>・本シートは、Windows 7上のMicrosoft Excel 2010で作成し、Excel 97-2003 ブックの形式で保存しています。OSや</t>
  </si>
  <si>
    <t>　ソフトのバージョン違いによる不具合があるかもしれませんが、その点はご容赦下さい。</t>
  </si>
  <si>
    <t>　再計算や、記載内容や数式の変更等についても、必要に応じて行っていただいて構いません。</t>
  </si>
  <si>
    <t>返済方式</t>
  </si>
  <si>
    <t>・作業上の都合から「元金均等払い」とする（利子補給で利息負担がなければ元金を均等に返済する方が説明として分かりやすいため）。
・実際には「元利均等払い」として、当初の支払額＝元金分が少ない方が、被災者の生活再建上は有効とも考えられる。</t>
  </si>
  <si>
    <t>　パターン」の考え方に基づいて、上の表中の</t>
  </si>
  <si>
    <t>部分が仮定した数値です</t>
  </si>
  <si>
    <t>・日本建築学会 住民向け住まい再建ガイドブック作成グループによる、「東日本大震災 仮設住宅からの住宅復興</t>
  </si>
  <si>
    <t>住宅復興の手法</t>
  </si>
  <si>
    <t>万円</t>
  </si>
  <si>
    <t>万円</t>
  </si>
  <si>
    <r>
      <t>・上記表中の</t>
    </r>
    <r>
      <rPr>
        <sz val="9"/>
        <color indexed="10"/>
        <rFont val="ＭＳ Ｐゴシック"/>
        <family val="3"/>
      </rPr>
      <t>赤色数字</t>
    </r>
    <r>
      <rPr>
        <sz val="9"/>
        <color indexed="8"/>
        <rFont val="ＭＳ Ｐゴシック"/>
        <family val="3"/>
      </rPr>
      <t>の単価等は、仮定部分</t>
    </r>
  </si>
  <si>
    <t>　（赤網掛け）にあわせて変わるようにしています</t>
  </si>
  <si>
    <t>費用目安シート（リアス地域版）について</t>
  </si>
  <si>
    <t>土地取得等補助</t>
  </si>
  <si>
    <t>土地取得等補助</t>
  </si>
  <si>
    <t>土地購入への補助：</t>
  </si>
  <si>
    <t>土地賃借への補助</t>
  </si>
  <si>
    <t>（県・市町村によって異なるため、考慮せず）</t>
  </si>
  <si>
    <t>共用部建設費＝総建設費の</t>
  </si>
  <si>
    <t>防災集団移転等での土地の買取</t>
  </si>
  <si>
    <t>全ての場合が対象になると想定</t>
  </si>
  <si>
    <t>従前土地買取額</t>
  </si>
  <si>
    <t>各住宅再建パターンに必要な費用の目安の推計シート（リアス地域版）</t>
  </si>
  <si>
    <t>・しかし、不動産・金融等を専門とする者が作っているというわけではないため、誤っている箇所もあるかもしれません。</t>
  </si>
  <si>
    <t>　しては専門家の方々に相談していただきますよう、お願いします。</t>
  </si>
  <si>
    <t>税金等</t>
  </si>
  <si>
    <t>税金・手数料・諸経費等は考慮していません</t>
  </si>
  <si>
    <t>住民向け住まい再建ガイドブック作成グループ</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</si>
</sst>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 numFmtId="178" formatCode="0.0"/>
    <numFmt numFmtId="179" formatCode="0.000"/>
    <numFmt numFmtId="180" formatCode="0.0_ "/>
    <numFmt numFmtId="181" formatCode="0.00_ "/>
    <numFmt numFmtId="182" formatCode="0_ "/>
    <numFmt numFmtId="183" formatCode="0.0000"/>
    <numFmt numFmtId="184" formatCode="0.00000"/>
  </numFmts>
  <fonts count="71">
    <font>
      <sz val="11"/>
      <color theme="1"/>
      <name val="Calibri"/>
      <family val="3"/>
    </font>
    <font>
      <sz val="11"/>
      <color indexed="8"/>
      <name val="ＭＳ Ｐゴシック"/>
      <family val="3"/>
    </font>
    <font>
      <sz val="6"/>
      <name val="ＭＳ Ｐゴシック"/>
      <family val="3"/>
    </font>
    <font>
      <sz val="8"/>
      <color indexed="8"/>
      <name val="ＭＳ Ｐゴシック"/>
      <family val="3"/>
    </font>
    <font>
      <sz val="9"/>
      <color indexed="8"/>
      <name val="ＭＳ Ｐゴシック"/>
      <family val="3"/>
    </font>
    <font>
      <sz val="6"/>
      <color indexed="8"/>
      <name val="ＭＳ Ｐゴシック"/>
      <family val="3"/>
    </font>
    <font>
      <sz val="7"/>
      <color indexed="8"/>
      <name val="ＭＳ Ｐゴシック"/>
      <family val="3"/>
    </font>
    <font>
      <sz val="9"/>
      <name val="ＭＳ Ｐゴシック"/>
      <family val="3"/>
    </font>
    <font>
      <sz val="8"/>
      <name val="ＭＳ Ｐゴシック"/>
      <family val="3"/>
    </font>
    <font>
      <b/>
      <sz val="11"/>
      <color indexed="8"/>
      <name val="ＭＳ Ｐゴシック"/>
      <family val="3"/>
    </font>
    <font>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0"/>
      <color indexed="8"/>
      <name val="ＭＳ Ｐゴシック"/>
      <family val="3"/>
    </font>
    <font>
      <sz val="7"/>
      <color indexed="10"/>
      <name val="ＭＳ Ｐゴシック"/>
      <family val="3"/>
    </font>
    <font>
      <sz val="8"/>
      <color indexed="10"/>
      <name val="ＭＳ Ｐゴシック"/>
      <family val="3"/>
    </font>
    <font>
      <b/>
      <sz val="14"/>
      <color indexed="8"/>
      <name val="ＭＳ Ｐゴシック"/>
      <family val="3"/>
    </font>
    <font>
      <i/>
      <sz val="8"/>
      <color indexed="8"/>
      <name val="ＭＳ Ｐゴシック"/>
      <family val="3"/>
    </font>
    <font>
      <b/>
      <sz val="11"/>
      <name val="ＭＳ Ｐゴシック"/>
      <family val="3"/>
    </font>
    <font>
      <i/>
      <sz val="9"/>
      <color indexed="8"/>
      <name val="ＭＳ Ｐゴシック"/>
      <family val="3"/>
    </font>
    <font>
      <sz val="8.5"/>
      <color indexed="8"/>
      <name val="ＭＳ Ｐゴシック"/>
      <family val="3"/>
    </font>
    <font>
      <i/>
      <sz val="8"/>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color theme="1"/>
      <name val="Calibri"/>
      <family val="3"/>
    </font>
    <font>
      <sz val="6"/>
      <color theme="1"/>
      <name val="Calibri"/>
      <family val="3"/>
    </font>
    <font>
      <sz val="14"/>
      <color theme="1"/>
      <name val="Calibri"/>
      <family val="3"/>
    </font>
    <font>
      <sz val="10"/>
      <color theme="1"/>
      <name val="Calibri"/>
      <family val="3"/>
    </font>
    <font>
      <sz val="9"/>
      <color rgb="FFFF0000"/>
      <name val="Calibri"/>
      <family val="3"/>
    </font>
    <font>
      <sz val="8"/>
      <name val="Calibri"/>
      <family val="3"/>
    </font>
    <font>
      <sz val="7"/>
      <color theme="1"/>
      <name val="Calibri"/>
      <family val="3"/>
    </font>
    <font>
      <sz val="7"/>
      <color rgb="FFFF0000"/>
      <name val="Calibri"/>
      <family val="3"/>
    </font>
    <font>
      <sz val="8"/>
      <color rgb="FFFF0000"/>
      <name val="Calibri"/>
      <family val="3"/>
    </font>
    <font>
      <sz val="9"/>
      <name val="Calibri"/>
      <family val="3"/>
    </font>
    <font>
      <b/>
      <sz val="14"/>
      <color theme="1"/>
      <name val="Calibri"/>
      <family val="3"/>
    </font>
    <font>
      <sz val="6"/>
      <name val="Calibri"/>
      <family val="3"/>
    </font>
    <font>
      <sz val="8.5"/>
      <color theme="1"/>
      <name val="Calibri"/>
      <family val="3"/>
    </font>
    <font>
      <b/>
      <sz val="11"/>
      <name val="Calibri"/>
      <family val="3"/>
    </font>
    <font>
      <i/>
      <sz val="8"/>
      <color theme="1"/>
      <name val="Calibri"/>
      <family val="3"/>
    </font>
    <font>
      <i/>
      <sz val="9"/>
      <color theme="1"/>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
      <patternFill patternType="solid">
        <fgColor rgb="FFFFCCCC"/>
        <bgColor indexed="64"/>
      </patternFill>
    </fill>
    <fill>
      <patternFill patternType="solid">
        <fgColor theme="0" tint="-0.24997000396251678"/>
        <bgColor indexed="64"/>
      </patternFill>
    </fill>
    <fill>
      <patternFill patternType="solid">
        <fgColor theme="1"/>
        <bgColor indexed="64"/>
      </patternFill>
    </fill>
    <fill>
      <patternFill patternType="solid">
        <fgColor theme="0"/>
        <bgColor indexed="64"/>
      </patternFill>
    </fill>
    <fill>
      <patternFill patternType="solid">
        <fgColor theme="0" tint="-0.1499900072813034"/>
        <bgColor indexed="64"/>
      </patternFill>
    </fill>
  </fills>
  <borders count="2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right/>
      <top/>
      <bottom style="medium"/>
    </border>
    <border>
      <left/>
      <right style="medium"/>
      <top/>
      <bottom style="medium"/>
    </border>
    <border>
      <left/>
      <right style="medium"/>
      <top style="medium"/>
      <bottom style="medium"/>
    </border>
    <border>
      <left/>
      <right/>
      <top/>
      <bottom style="thin"/>
    </border>
    <border>
      <left/>
      <right style="medium"/>
      <top/>
      <bottom style="thin"/>
    </border>
    <border>
      <left/>
      <right style="hair"/>
      <top/>
      <bottom/>
    </border>
    <border>
      <left/>
      <right style="hair"/>
      <top/>
      <bottom style="thin"/>
    </border>
    <border>
      <left/>
      <right style="hair"/>
      <top/>
      <bottom style="medium"/>
    </border>
    <border>
      <left/>
      <right/>
      <top style="hair"/>
      <bottom/>
    </border>
    <border>
      <left/>
      <right style="hair"/>
      <top style="hair"/>
      <bottom/>
    </border>
    <border>
      <left/>
      <right style="medium"/>
      <top style="hair"/>
      <bottom/>
    </border>
    <border>
      <left/>
      <right/>
      <top/>
      <bottom style="hair"/>
    </border>
    <border>
      <left/>
      <right style="hair"/>
      <top/>
      <bottom style="hair"/>
    </border>
    <border>
      <left/>
      <right style="medium"/>
      <top/>
      <bottom style="hair"/>
    </border>
    <border>
      <left/>
      <right/>
      <top style="dashed"/>
      <bottom/>
    </border>
    <border>
      <left/>
      <right style="hair"/>
      <top style="dashed"/>
      <bottom/>
    </border>
    <border>
      <left/>
      <right style="medium"/>
      <top style="dashed"/>
      <bottom/>
    </border>
    <border>
      <left/>
      <right/>
      <top style="medium"/>
      <bottom style="dashed"/>
    </border>
    <border>
      <left/>
      <right style="hair"/>
      <top style="medium"/>
      <bottom style="dashed"/>
    </border>
    <border>
      <left/>
      <right style="medium"/>
      <top style="medium"/>
      <bottom style="dashed"/>
    </border>
    <border>
      <left/>
      <right/>
      <top style="thin"/>
      <bottom style="dashed"/>
    </border>
    <border>
      <left/>
      <right style="hair"/>
      <top style="thin"/>
      <bottom style="dashed"/>
    </border>
    <border>
      <left/>
      <right style="medium"/>
      <top style="thin"/>
      <bottom style="dashed"/>
    </border>
    <border>
      <left/>
      <right style="hair"/>
      <top style="dashed"/>
      <bottom style="thin"/>
    </border>
    <border>
      <left style="hair"/>
      <right style="medium"/>
      <top style="medium"/>
      <bottom style="dashed"/>
    </border>
    <border>
      <left style="thin"/>
      <right style="hair"/>
      <top style="hair"/>
      <bottom style="thin"/>
    </border>
    <border>
      <left/>
      <right style="medium"/>
      <top style="hair"/>
      <bottom style="hair"/>
    </border>
    <border>
      <left style="medium"/>
      <right style="thin"/>
      <top style="medium"/>
      <bottom style="medium"/>
    </border>
    <border>
      <left style="hair"/>
      <right style="medium"/>
      <top style="hair"/>
      <bottom style="hair"/>
    </border>
    <border>
      <left style="hair"/>
      <right style="hair"/>
      <top style="hair"/>
      <bottom style="hair"/>
    </border>
    <border>
      <left style="thin"/>
      <right style="hair"/>
      <top style="hair"/>
      <bottom style="hair"/>
    </border>
    <border>
      <left/>
      <right style="hair"/>
      <top style="hair"/>
      <bottom style="hair"/>
    </border>
    <border>
      <left style="hair"/>
      <right style="thin"/>
      <top style="hair"/>
      <bottom style="hair"/>
    </border>
    <border>
      <left style="hair"/>
      <right style="thin"/>
      <top/>
      <bottom style="hair"/>
    </border>
    <border>
      <left style="hair"/>
      <right style="medium"/>
      <top/>
      <bottom style="hair"/>
    </border>
    <border>
      <left style="hair"/>
      <right style="hair"/>
      <top style="hair"/>
      <bottom style="thin"/>
    </border>
    <border>
      <left style="hair"/>
      <right style="thin"/>
      <top style="hair"/>
      <bottom style="thin"/>
    </border>
    <border>
      <left/>
      <right style="hair"/>
      <top style="hair"/>
      <bottom style="thin"/>
    </border>
    <border>
      <left style="hair"/>
      <right style="thin"/>
      <top style="thin"/>
      <bottom style="hair"/>
    </border>
    <border>
      <left style="hair"/>
      <right/>
      <top style="hair"/>
      <bottom style="hair"/>
    </border>
    <border>
      <left style="hair"/>
      <right/>
      <top style="hair"/>
      <bottom style="thin"/>
    </border>
    <border>
      <left style="thin"/>
      <right style="hair"/>
      <top style="medium"/>
      <bottom style="medium"/>
    </border>
    <border>
      <left style="hair"/>
      <right style="hair"/>
      <top style="medium"/>
      <bottom style="medium"/>
    </border>
    <border>
      <left style="thin"/>
      <right style="thin"/>
      <top/>
      <bottom style="medium"/>
    </border>
    <border>
      <left style="thin"/>
      <right style="thin"/>
      <top style="hair"/>
      <bottom style="hair"/>
    </border>
    <border>
      <left style="thin"/>
      <right style="thin"/>
      <top style="hair"/>
      <bottom style="thin"/>
    </border>
    <border>
      <left style="thin"/>
      <right style="thin"/>
      <top style="thin"/>
      <bottom style="hair"/>
    </border>
    <border>
      <left style="thin"/>
      <right style="thin"/>
      <top/>
      <bottom style="hair"/>
    </border>
    <border>
      <left style="thin"/>
      <right style="thin"/>
      <top style="medium"/>
      <bottom style="medium"/>
    </border>
    <border>
      <left style="thin"/>
      <right style="hair"/>
      <top/>
      <bottom style="medium"/>
    </border>
    <border>
      <left style="thin"/>
      <right style="hair"/>
      <top style="hair"/>
      <bottom style="medium"/>
    </border>
    <border>
      <left style="thin"/>
      <right style="thin"/>
      <top style="medium"/>
      <bottom style="hair"/>
    </border>
    <border>
      <left style="hair"/>
      <right style="medium"/>
      <top style="medium"/>
      <bottom style="hair"/>
    </border>
    <border>
      <left style="thin"/>
      <right style="hair"/>
      <top/>
      <bottom/>
    </border>
    <border>
      <left style="thin"/>
      <right style="hair"/>
      <top style="hair"/>
      <bottom/>
    </border>
    <border>
      <left style="thin"/>
      <right style="thin"/>
      <top style="hair"/>
      <bottom/>
    </border>
    <border>
      <left style="thin"/>
      <right style="thin"/>
      <top/>
      <bottom/>
    </border>
    <border>
      <left style="hair"/>
      <right style="hair"/>
      <top style="hair"/>
      <bottom style="medium"/>
    </border>
    <border>
      <left style="thin"/>
      <right style="hair"/>
      <top/>
      <bottom style="hair"/>
    </border>
    <border>
      <left style="hair"/>
      <right style="hair"/>
      <top/>
      <bottom style="hair"/>
    </border>
    <border>
      <left/>
      <right style="medium"/>
      <top style="medium"/>
      <bottom style="hair"/>
    </border>
    <border>
      <left style="hair"/>
      <right/>
      <top/>
      <bottom style="hair"/>
    </border>
    <border>
      <left style="hair"/>
      <right style="medium"/>
      <top style="thin"/>
      <bottom style="hair"/>
    </border>
    <border>
      <left style="hair"/>
      <right style="medium"/>
      <top style="hair"/>
      <bottom style="thin"/>
    </border>
    <border>
      <left style="medium"/>
      <right style="thin"/>
      <top/>
      <bottom style="medium"/>
    </border>
    <border>
      <left style="hair"/>
      <right style="hair"/>
      <top style="hair"/>
      <bottom/>
    </border>
    <border>
      <left style="hair"/>
      <right/>
      <top style="hair"/>
      <bottom/>
    </border>
    <border>
      <left/>
      <right/>
      <top/>
      <bottom style="dashed"/>
    </border>
    <border>
      <left/>
      <right style="hair"/>
      <top/>
      <bottom style="dashed"/>
    </border>
    <border>
      <left/>
      <right style="medium"/>
      <top/>
      <bottom style="dashed"/>
    </border>
    <border>
      <left/>
      <right style="thin"/>
      <top style="thin"/>
      <bottom style="hair"/>
    </border>
    <border>
      <left style="hair"/>
      <right style="hair"/>
      <top style="medium"/>
      <bottom style="hair"/>
    </border>
    <border>
      <left style="hair"/>
      <right style="thin"/>
      <top style="medium"/>
      <bottom style="hair"/>
    </border>
    <border>
      <left style="thin"/>
      <right style="medium"/>
      <top style="hair"/>
      <bottom style="hair"/>
    </border>
    <border>
      <left style="medium"/>
      <right style="thin"/>
      <top style="hair"/>
      <bottom style="hair"/>
    </border>
    <border>
      <left style="medium"/>
      <right style="medium"/>
      <top style="hair"/>
      <bottom style="hair"/>
    </border>
    <border>
      <left style="medium"/>
      <right style="medium"/>
      <top/>
      <bottom style="hair"/>
    </border>
    <border>
      <left style="medium"/>
      <right style="medium"/>
      <top style="hair"/>
      <bottom style="thin"/>
    </border>
    <border>
      <left style="medium"/>
      <right style="medium"/>
      <top style="medium"/>
      <bottom style="medium"/>
    </border>
    <border>
      <left/>
      <right style="thin"/>
      <top style="hair"/>
      <bottom style="thin"/>
    </border>
    <border>
      <left style="hair"/>
      <right style="thin"/>
      <top/>
      <bottom style="medium"/>
    </border>
    <border>
      <left style="hair"/>
      <right style="thin"/>
      <top style="hair"/>
      <bottom/>
    </border>
    <border>
      <left style="hair"/>
      <right style="medium"/>
      <top style="hair"/>
      <bottom/>
    </border>
    <border>
      <left style="medium"/>
      <right style="hair"/>
      <top style="hair"/>
      <bottom style="medium"/>
    </border>
    <border>
      <left style="hair"/>
      <right style="medium"/>
      <top style="hair"/>
      <bottom style="medium"/>
    </border>
    <border>
      <left style="hair"/>
      <right/>
      <top/>
      <bottom style="thin"/>
    </border>
    <border>
      <left style="thin"/>
      <right/>
      <top/>
      <bottom style="hair"/>
    </border>
    <border>
      <left style="thin"/>
      <right/>
      <top/>
      <bottom style="thin"/>
    </border>
    <border>
      <left style="hair"/>
      <right style="medium"/>
      <top style="dashed"/>
      <bottom/>
    </border>
    <border>
      <left style="hair"/>
      <right style="hair"/>
      <top/>
      <bottom/>
    </border>
    <border>
      <left style="medium"/>
      <right/>
      <top/>
      <bottom/>
    </border>
    <border>
      <left style="medium"/>
      <right/>
      <top/>
      <bottom style="hair"/>
    </border>
    <border>
      <left style="medium"/>
      <right/>
      <top style="hair"/>
      <bottom/>
    </border>
    <border>
      <left style="medium"/>
      <right/>
      <top/>
      <bottom style="thin"/>
    </border>
    <border>
      <left style="medium"/>
      <right/>
      <top/>
      <bottom style="medium"/>
    </border>
    <border>
      <left style="medium"/>
      <right/>
      <top style="medium"/>
      <bottom/>
    </border>
    <border>
      <left/>
      <right/>
      <top style="medium"/>
      <bottom/>
    </border>
    <border>
      <left/>
      <right style="medium"/>
      <top style="medium"/>
      <bottom/>
    </border>
    <border>
      <left/>
      <right/>
      <top style="thin"/>
      <bottom/>
    </border>
    <border>
      <left/>
      <right style="thin"/>
      <top/>
      <bottom style="medium"/>
    </border>
    <border>
      <left/>
      <right style="thin"/>
      <top/>
      <bottom/>
    </border>
    <border>
      <left/>
      <right style="thin"/>
      <top/>
      <bottom style="thin"/>
    </border>
    <border>
      <left style="medium"/>
      <right/>
      <top style="thin"/>
      <bottom/>
    </border>
    <border>
      <left/>
      <right style="medium"/>
      <top style="thin"/>
      <bottom/>
    </border>
    <border>
      <left style="medium"/>
      <right style="hair"/>
      <top style="hair"/>
      <bottom/>
    </border>
    <border>
      <left style="medium"/>
      <right style="hair"/>
      <top style="medium"/>
      <bottom style="dashed"/>
    </border>
    <border>
      <left style="hair"/>
      <right style="hair"/>
      <top style="medium"/>
      <bottom style="dashed"/>
    </border>
    <border>
      <left style="medium"/>
      <right style="hair"/>
      <top style="dashed"/>
      <bottom/>
    </border>
    <border>
      <left style="hair"/>
      <right style="hair"/>
      <top style="dashed"/>
      <bottom/>
    </border>
    <border>
      <left style="medium"/>
      <right style="hair"/>
      <top/>
      <bottom style="dashed"/>
    </border>
    <border>
      <left style="hair"/>
      <right style="hair"/>
      <top/>
      <bottom style="dashed"/>
    </border>
    <border>
      <left style="hair"/>
      <right style="medium"/>
      <top/>
      <bottom style="dashed"/>
    </border>
    <border>
      <left style="medium"/>
      <right style="hair"/>
      <top>
        <color indexed="63"/>
      </top>
      <bottom style="medium"/>
    </border>
    <border>
      <left style="hair"/>
      <right style="hair"/>
      <top/>
      <bottom style="medium"/>
    </border>
    <border>
      <left style="hair"/>
      <right style="medium"/>
      <top/>
      <bottom style="medium"/>
    </border>
    <border>
      <left style="medium"/>
      <right style="hair"/>
      <top/>
      <bottom/>
    </border>
    <border>
      <left style="hair"/>
      <right style="medium"/>
      <top/>
      <bottom/>
    </border>
    <border>
      <left style="medium"/>
      <right style="hair"/>
      <top/>
      <bottom style="hair"/>
    </border>
    <border>
      <left style="medium"/>
      <right style="hair"/>
      <top/>
      <bottom style="thin"/>
    </border>
    <border>
      <left style="hair"/>
      <right style="hair"/>
      <top>
        <color indexed="63"/>
      </top>
      <bottom style="thin"/>
    </border>
    <border>
      <left style="hair"/>
      <right style="medium"/>
      <top/>
      <bottom style="thin"/>
    </border>
    <border>
      <left style="medium"/>
      <right style="hair"/>
      <top style="thin"/>
      <bottom style="dashed"/>
    </border>
    <border>
      <left style="hair"/>
      <right style="hair"/>
      <top style="thin"/>
      <bottom style="dashed"/>
    </border>
    <border>
      <left style="hair"/>
      <right style="medium"/>
      <top style="thin"/>
      <bottom style="dashed"/>
    </border>
    <border>
      <left/>
      <right style="thin"/>
      <top style="hair"/>
      <bottom/>
    </border>
    <border>
      <left/>
      <right style="thin"/>
      <top/>
      <bottom style="hair"/>
    </border>
    <border>
      <left style="hair"/>
      <right/>
      <top/>
      <bottom/>
    </border>
    <border>
      <left style="medium"/>
      <right/>
      <top style="medium"/>
      <bottom style="medium"/>
    </border>
    <border>
      <left style="thin"/>
      <right/>
      <top/>
      <bottom/>
    </border>
    <border>
      <left style="hair"/>
      <right/>
      <top style="thin"/>
      <bottom/>
    </border>
    <border>
      <left/>
      <right style="hair"/>
      <top style="thin"/>
      <bottom/>
    </border>
    <border>
      <left style="thin"/>
      <right/>
      <top style="thin"/>
      <bottom/>
    </border>
    <border>
      <left/>
      <right style="thin"/>
      <top style="thin"/>
      <bottom/>
    </border>
    <border>
      <left style="hair"/>
      <right/>
      <top style="medium"/>
      <bottom/>
    </border>
    <border>
      <left>
        <color indexed="63"/>
      </left>
      <right style="hair"/>
      <top style="medium"/>
      <bottom>
        <color indexed="63"/>
      </bottom>
    </border>
    <border>
      <left style="thin"/>
      <right/>
      <top style="medium"/>
      <bottom/>
    </border>
    <border>
      <left/>
      <right/>
      <top style="medium"/>
      <bottom style="medium"/>
    </border>
    <border>
      <left/>
      <right style="thin"/>
      <top style="medium"/>
      <bottom style="medium"/>
    </border>
    <border>
      <left style="medium"/>
      <right/>
      <top style="hair"/>
      <bottom style="hair"/>
    </border>
    <border>
      <left style="thin"/>
      <right/>
      <top/>
      <bottom style="medium"/>
    </border>
    <border>
      <left>
        <color indexed="63"/>
      </left>
      <right style="thin"/>
      <top style="medium"/>
      <bottom>
        <color indexed="63"/>
      </bottom>
    </border>
    <border>
      <left/>
      <right style="hair"/>
      <top style="medium"/>
      <bottom style="medium"/>
    </border>
    <border>
      <left/>
      <right style="hair"/>
      <top style="thin"/>
      <bottom style="hair"/>
    </border>
    <border>
      <left style="hair"/>
      <right/>
      <top/>
      <bottom style="medium"/>
    </border>
    <border>
      <left style="medium"/>
      <right/>
      <top style="thin"/>
      <bottom style="hair"/>
    </border>
    <border>
      <left style="thin"/>
      <right/>
      <top style="hair"/>
      <bottom/>
    </border>
    <border>
      <left style="medium"/>
      <right/>
      <top style="hair"/>
      <bottom style="thin"/>
    </border>
    <border>
      <left style="medium"/>
      <right/>
      <top style="medium"/>
      <bottom style="hair"/>
    </border>
    <border>
      <left/>
      <right/>
      <top style="medium"/>
      <bottom style="hair"/>
    </border>
    <border>
      <left style="hair"/>
      <right/>
      <top style="medium"/>
      <bottom style="medium"/>
    </border>
    <border>
      <left/>
      <right/>
      <top style="hair"/>
      <bottom style="hair"/>
    </border>
    <border>
      <left style="hair"/>
      <right style="thin"/>
      <top>
        <color indexed="63"/>
      </top>
      <bottom>
        <color indexed="63"/>
      </bottom>
    </border>
    <border>
      <left style="thin"/>
      <right/>
      <top style="hair"/>
      <bottom style="hair"/>
    </border>
    <border>
      <left style="hair"/>
      <right style="thin"/>
      <top style="thin"/>
      <bottom/>
    </border>
    <border>
      <left style="hair"/>
      <right style="thin"/>
      <top/>
      <bottom style="thin"/>
    </border>
    <border>
      <left style="hair"/>
      <right style="thin"/>
      <top style="medium"/>
      <bottom/>
    </border>
    <border>
      <left style="thin"/>
      <right/>
      <top style="medium"/>
      <bottom style="medium"/>
    </border>
    <border>
      <left style="thin"/>
      <right style="thin"/>
      <top/>
      <bottom style="thin"/>
    </border>
    <border>
      <left style="thin"/>
      <right style="hair"/>
      <top/>
      <bottom style="thin"/>
    </border>
    <border>
      <left/>
      <right style="thin"/>
      <top style="hair"/>
      <bottom style="hair"/>
    </border>
    <border>
      <left/>
      <right/>
      <top style="hair"/>
      <bottom style="thin"/>
    </border>
    <border>
      <left/>
      <right/>
      <top style="thin"/>
      <bottom style="hair"/>
    </border>
    <border>
      <left style="thin"/>
      <right style="hair"/>
      <top style="thin"/>
      <bottom/>
    </border>
    <border>
      <left style="hair"/>
      <right style="hair"/>
      <top style="thin"/>
      <bottom style="hair"/>
    </border>
    <border>
      <left style="thin"/>
      <right style="thin"/>
      <top style="thin"/>
      <bottom/>
    </border>
    <border>
      <left style="hair"/>
      <right style="hair"/>
      <top style="thin"/>
      <bottom/>
    </border>
    <border>
      <left style="medium"/>
      <right style="thin"/>
      <top style="thin"/>
      <bottom/>
    </border>
    <border>
      <left style="medium"/>
      <right style="thin"/>
      <top/>
      <bottom/>
    </border>
    <border>
      <left/>
      <right/>
      <top style="hair"/>
      <bottom style="medium"/>
    </border>
    <border>
      <left/>
      <right style="hair"/>
      <top style="hair"/>
      <bottom style="medium"/>
    </border>
    <border>
      <left style="hair"/>
      <right/>
      <top style="hair"/>
      <bottom style="medium"/>
    </border>
    <border>
      <left/>
      <right style="thin"/>
      <top style="hair"/>
      <bottom style="medium"/>
    </border>
    <border>
      <left/>
      <right style="medium"/>
      <top style="hair"/>
      <bottom style="mediu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style="hair"/>
      <right/>
      <top style="thin"/>
      <bottom style="hair"/>
    </border>
    <border>
      <left style="medium"/>
      <right style="hair"/>
      <top style="thin"/>
      <bottom/>
    </border>
    <border>
      <left style="medium"/>
      <right style="thin"/>
      <top style="medium"/>
      <bottom/>
    </border>
    <border>
      <left style="thin"/>
      <right style="thin"/>
      <top style="medium"/>
      <bottom/>
    </border>
    <border>
      <left style="thin"/>
      <right style="thin"/>
      <top style="hair"/>
      <bottom style="medium"/>
    </border>
    <border>
      <left style="hair"/>
      <right style="hair"/>
      <top style="medium"/>
      <bottom/>
    </border>
    <border>
      <left style="medium"/>
      <right style="hair"/>
      <top style="medium"/>
      <bottom/>
    </border>
    <border>
      <left/>
      <right style="thin"/>
      <top style="medium"/>
      <bottom style="thin"/>
    </border>
    <border>
      <left style="medium"/>
      <right style="medium"/>
      <top style="medium"/>
      <bottom/>
    </border>
    <border>
      <left style="medium"/>
      <right style="medium"/>
      <top/>
      <bottom style="medium"/>
    </border>
    <border>
      <left style="thin"/>
      <right/>
      <top style="thin"/>
      <bottom style="hair"/>
    </border>
    <border>
      <left/>
      <right style="dotted"/>
      <top style="thin"/>
      <bottom style="hair"/>
    </border>
    <border>
      <left style="thin"/>
      <right/>
      <top style="hair"/>
      <bottom style="thin"/>
    </border>
    <border>
      <left/>
      <right style="dotted"/>
      <top style="hair"/>
      <bottom style="thin"/>
    </border>
    <border>
      <left style="dotted"/>
      <right/>
      <top style="thin"/>
      <bottom style="hair"/>
    </border>
    <border>
      <left style="dotted"/>
      <right/>
      <top style="hair"/>
      <bottom style="thin"/>
    </border>
    <border>
      <left style="thin"/>
      <right/>
      <top style="medium"/>
      <bottom style="dashed"/>
    </border>
    <border>
      <left style="thin"/>
      <right style="thin"/>
      <top style="dashed"/>
      <bottom/>
    </border>
    <border>
      <left style="thin"/>
      <right style="hair"/>
      <top style="dashed"/>
      <bottom/>
    </border>
    <border>
      <left/>
      <right style="medium"/>
      <top style="hair"/>
      <bottom style="thin"/>
    </border>
    <border>
      <left/>
      <right style="medium"/>
      <top style="thin"/>
      <bottom style="thin"/>
    </border>
    <border>
      <left/>
      <right style="medium"/>
      <top style="thin"/>
      <bottom style="hair"/>
    </border>
    <border>
      <left style="thin"/>
      <right style="thin"/>
      <top style="thin"/>
      <bottom style="thin"/>
    </border>
    <border>
      <left style="thin"/>
      <right style="dotted"/>
      <top style="thin"/>
      <bottom style="hair"/>
    </border>
    <border>
      <left style="dotted"/>
      <right style="dotted"/>
      <top style="thin"/>
      <bottom style="hair"/>
    </border>
    <border>
      <left style="dotted"/>
      <right/>
      <top/>
      <bottom style="thin"/>
    </border>
    <border>
      <left style="medium"/>
      <right style="medium"/>
      <top style="hair"/>
      <bottom/>
    </border>
    <border>
      <left style="medium"/>
      <right style="medium"/>
      <top/>
      <bottom/>
    </border>
    <border>
      <left/>
      <right style="dotted"/>
      <top/>
      <bottom style="thin"/>
    </border>
    <border>
      <left style="dotted"/>
      <right/>
      <top style="thin"/>
      <bottom/>
    </border>
    <border>
      <left/>
      <right style="dotted"/>
      <top style="thin"/>
      <bottom/>
    </border>
    <border>
      <left style="dotted"/>
      <right style="thin"/>
      <top style="thin"/>
      <bottom style="hair"/>
    </border>
    <border>
      <left style="medium"/>
      <right style="medium"/>
      <top/>
      <bottom style="thin"/>
    </border>
    <border>
      <left style="medium"/>
      <right style="medium"/>
      <top style="dashed"/>
      <bottom/>
    </border>
    <border>
      <left style="thin"/>
      <right style="thin"/>
      <top style="thin"/>
      <bottom style="medium"/>
    </border>
    <border>
      <left/>
      <right style="medium"/>
      <top style="thin"/>
      <bottom style="medium"/>
    </border>
    <border>
      <left style="thin"/>
      <right/>
      <top style="thin"/>
      <bottom style="dashed"/>
    </border>
    <border>
      <left style="thin"/>
      <right style="hair"/>
      <top style="medium"/>
      <bottom/>
    </border>
    <border>
      <left style="medium"/>
      <right style="medium"/>
      <top style="thin"/>
      <bottom/>
    </border>
    <border>
      <left style="thin"/>
      <right style="hair"/>
      <top style="thin"/>
      <bottom style="hair"/>
    </border>
    <border>
      <left style="thin"/>
      <right style="hair"/>
      <top style="medium"/>
      <bottom style="hair"/>
    </border>
    <border diagonalDown="1">
      <left style="medium"/>
      <right/>
      <top style="medium"/>
      <bottom/>
      <diagonal style="thin"/>
    </border>
    <border diagonalDown="1">
      <left/>
      <right/>
      <top style="medium"/>
      <bottom/>
      <diagonal style="thin"/>
    </border>
    <border diagonalDown="1">
      <left/>
      <right style="thin"/>
      <top style="medium"/>
      <bottom/>
      <diagonal style="thin"/>
    </border>
    <border diagonalDown="1">
      <left style="medium"/>
      <right/>
      <top/>
      <bottom/>
      <diagonal style="thin"/>
    </border>
    <border diagonalDown="1">
      <left/>
      <right/>
      <top/>
      <bottom/>
      <diagonal style="thin"/>
    </border>
    <border diagonalDown="1">
      <left/>
      <right style="thin"/>
      <top/>
      <bottom/>
      <diagonal style="thin"/>
    </border>
    <border diagonalDown="1">
      <left style="medium"/>
      <right/>
      <top/>
      <bottom style="medium"/>
      <diagonal style="thin"/>
    </border>
    <border diagonalDown="1">
      <left/>
      <right/>
      <top/>
      <bottom style="medium"/>
      <diagonal style="thin"/>
    </border>
    <border diagonalDown="1">
      <left/>
      <right style="thin"/>
      <top/>
      <bottom style="medium"/>
      <diagonal style="thin"/>
    </border>
    <border>
      <left style="medium"/>
      <right style="thin"/>
      <top/>
      <bottom style="hair"/>
    </border>
    <border>
      <left style="hair"/>
      <right/>
      <top style="medium"/>
      <bottom style="hair"/>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1009">
    <xf numFmtId="0" fontId="0"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4" xfId="0" applyBorder="1" applyAlignment="1">
      <alignment horizontal="center" vertical="center" wrapText="1"/>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6" xfId="0" applyFill="1" applyBorder="1" applyAlignment="1">
      <alignment horizontal="center" vertical="center"/>
    </xf>
    <xf numFmtId="0" fontId="0" fillId="0" borderId="18" xfId="0" applyBorder="1" applyAlignment="1">
      <alignment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54" fillId="0" borderId="0" xfId="0" applyFont="1" applyAlignment="1">
      <alignment horizontal="right" vertical="center"/>
    </xf>
    <xf numFmtId="0" fontId="0" fillId="0" borderId="14" xfId="0" applyFill="1" applyBorder="1" applyAlignment="1">
      <alignment horizontal="center" vertical="center"/>
    </xf>
    <xf numFmtId="0" fontId="0" fillId="0" borderId="11" xfId="0" applyBorder="1" applyAlignment="1">
      <alignment horizontal="center" vertical="center" wrapText="1"/>
    </xf>
    <xf numFmtId="0" fontId="0" fillId="0" borderId="19" xfId="0" applyBorder="1" applyAlignment="1">
      <alignment horizontal="center" vertical="center" wrapText="1"/>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horizontal="center" vertical="center" wrapText="1"/>
    </xf>
    <xf numFmtId="0" fontId="0" fillId="0" borderId="26" xfId="0" applyBorder="1" applyAlignment="1">
      <alignment vertical="center"/>
    </xf>
    <xf numFmtId="0" fontId="0" fillId="0" borderId="25" xfId="0" applyBorder="1" applyAlignment="1">
      <alignment vertical="center"/>
    </xf>
    <xf numFmtId="0" fontId="0" fillId="0" borderId="27" xfId="0" applyBorder="1" applyAlignment="1">
      <alignment vertical="center"/>
    </xf>
    <xf numFmtId="0" fontId="0" fillId="0" borderId="23" xfId="0" applyBorder="1" applyAlignment="1">
      <alignment horizontal="center" vertical="center" wrapText="1"/>
    </xf>
    <xf numFmtId="0" fontId="0" fillId="0" borderId="28" xfId="0" applyBorder="1" applyAlignment="1">
      <alignment horizontal="center" vertical="center" wrapText="1"/>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23" xfId="0" applyFill="1" applyBorder="1" applyAlignment="1">
      <alignment horizontal="center" vertical="center"/>
    </xf>
    <xf numFmtId="0" fontId="0" fillId="0" borderId="22" xfId="0" applyFill="1" applyBorder="1" applyAlignment="1">
      <alignment horizontal="center" vertical="center"/>
    </xf>
    <xf numFmtId="0" fontId="54" fillId="0" borderId="22" xfId="0" applyFont="1" applyFill="1" applyBorder="1" applyAlignment="1">
      <alignment horizontal="center" vertical="center"/>
    </xf>
    <xf numFmtId="0" fontId="54" fillId="0" borderId="22" xfId="0" applyFont="1" applyFill="1" applyBorder="1" applyAlignment="1">
      <alignment horizontal="left" vertical="center"/>
    </xf>
    <xf numFmtId="0" fontId="54" fillId="0" borderId="35" xfId="0" applyFont="1" applyBorder="1" applyAlignment="1">
      <alignment horizontal="left" vertical="center" wrapText="1"/>
    </xf>
    <xf numFmtId="0" fontId="0" fillId="0" borderId="18" xfId="0" applyBorder="1" applyAlignment="1">
      <alignment horizontal="center" vertical="center" wrapText="1"/>
    </xf>
    <xf numFmtId="0" fontId="0" fillId="0" borderId="36" xfId="0" applyBorder="1" applyAlignment="1">
      <alignment horizontal="center" vertical="center" wrapText="1"/>
    </xf>
    <xf numFmtId="0" fontId="54" fillId="0" borderId="0" xfId="0" applyFont="1" applyAlignment="1">
      <alignment vertical="center" wrapText="1"/>
    </xf>
    <xf numFmtId="0" fontId="0" fillId="0" borderId="12" xfId="0" applyBorder="1" applyAlignment="1">
      <alignment horizontal="center" vertical="center"/>
    </xf>
    <xf numFmtId="0" fontId="0" fillId="0" borderId="37" xfId="0" applyBorder="1" applyAlignment="1">
      <alignment horizontal="center" vertical="center"/>
    </xf>
    <xf numFmtId="0" fontId="54" fillId="0" borderId="12" xfId="0" applyFont="1" applyBorder="1" applyAlignment="1">
      <alignment horizontal="center" vertical="center" wrapText="1"/>
    </xf>
    <xf numFmtId="0" fontId="55" fillId="0" borderId="38" xfId="0" applyFont="1" applyBorder="1" applyAlignment="1">
      <alignment horizontal="left" vertical="center" wrapText="1"/>
    </xf>
    <xf numFmtId="0" fontId="54" fillId="0" borderId="39" xfId="0" applyFont="1" applyBorder="1" applyAlignment="1">
      <alignment horizontal="center" vertical="center"/>
    </xf>
    <xf numFmtId="0" fontId="54" fillId="0" borderId="40" xfId="0" applyFont="1" applyBorder="1" applyAlignment="1">
      <alignment horizontal="center" vertical="center" wrapText="1"/>
    </xf>
    <xf numFmtId="0" fontId="54" fillId="0" borderId="41" xfId="0" applyFont="1" applyBorder="1" applyAlignment="1">
      <alignment horizontal="center" vertical="center" wrapText="1"/>
    </xf>
    <xf numFmtId="0" fontId="54" fillId="0" borderId="42" xfId="0" applyFont="1" applyBorder="1" applyAlignment="1">
      <alignment horizontal="center" vertical="center"/>
    </xf>
    <xf numFmtId="0" fontId="54" fillId="0" borderId="43" xfId="0" applyFont="1" applyBorder="1" applyAlignment="1">
      <alignment horizontal="center" vertical="center"/>
    </xf>
    <xf numFmtId="0" fontId="54" fillId="0" borderId="44" xfId="0" applyFont="1" applyBorder="1" applyAlignment="1">
      <alignment horizontal="center" vertical="center"/>
    </xf>
    <xf numFmtId="0" fontId="54" fillId="0" borderId="45" xfId="0" applyFont="1" applyBorder="1" applyAlignment="1">
      <alignment horizontal="center" vertical="center"/>
    </xf>
    <xf numFmtId="0" fontId="54" fillId="0" borderId="36" xfId="0" applyFont="1" applyBorder="1" applyAlignment="1">
      <alignment horizontal="center" vertical="center" wrapText="1"/>
    </xf>
    <xf numFmtId="0" fontId="54" fillId="0" borderId="46" xfId="0" applyFont="1" applyBorder="1" applyAlignment="1">
      <alignment horizontal="center" vertical="center" wrapText="1"/>
    </xf>
    <xf numFmtId="0" fontId="54" fillId="0" borderId="46" xfId="0" applyFont="1" applyBorder="1" applyAlignment="1">
      <alignment horizontal="center" vertical="center"/>
    </xf>
    <xf numFmtId="0" fontId="54" fillId="0" borderId="47" xfId="0" applyFont="1" applyBorder="1" applyAlignment="1">
      <alignment horizontal="center" vertical="center"/>
    </xf>
    <xf numFmtId="0" fontId="54" fillId="0" borderId="36" xfId="0" applyFont="1" applyBorder="1" applyAlignment="1">
      <alignment horizontal="center" vertical="center"/>
    </xf>
    <xf numFmtId="0" fontId="55" fillId="0" borderId="47" xfId="0" applyFont="1" applyBorder="1" applyAlignment="1">
      <alignment horizontal="center" vertical="center" wrapText="1"/>
    </xf>
    <xf numFmtId="0" fontId="54" fillId="0" borderId="48" xfId="0" applyFont="1" applyBorder="1" applyAlignment="1">
      <alignment horizontal="center" vertical="center"/>
    </xf>
    <xf numFmtId="0" fontId="54" fillId="0" borderId="49" xfId="0" applyFont="1" applyBorder="1" applyAlignment="1">
      <alignment horizontal="center" vertical="center"/>
    </xf>
    <xf numFmtId="0" fontId="54" fillId="0" borderId="50" xfId="0" applyFont="1" applyBorder="1" applyAlignment="1">
      <alignment horizontal="center" vertical="center"/>
    </xf>
    <xf numFmtId="0" fontId="54" fillId="0" borderId="51" xfId="0" applyFont="1" applyBorder="1" applyAlignment="1">
      <alignment horizontal="center" vertical="center" wrapText="1"/>
    </xf>
    <xf numFmtId="0" fontId="54" fillId="0" borderId="50" xfId="0" applyFont="1" applyBorder="1" applyAlignment="1">
      <alignment horizontal="center" vertical="center" wrapText="1"/>
    </xf>
    <xf numFmtId="0" fontId="54" fillId="0" borderId="51" xfId="0" applyFont="1" applyBorder="1" applyAlignment="1">
      <alignment horizontal="center" vertical="center"/>
    </xf>
    <xf numFmtId="0" fontId="55" fillId="0" borderId="52" xfId="0" applyFont="1" applyBorder="1" applyAlignment="1">
      <alignment vertical="center"/>
    </xf>
    <xf numFmtId="0" fontId="55" fillId="0" borderId="53" xfId="0" applyFont="1" applyBorder="1" applyAlignment="1">
      <alignment vertical="center" wrapText="1"/>
    </xf>
    <xf numFmtId="0" fontId="55" fillId="0" borderId="53" xfId="0" applyFont="1" applyBorder="1" applyAlignment="1">
      <alignment vertical="center" wrapText="1"/>
    </xf>
    <xf numFmtId="0" fontId="54" fillId="0" borderId="54" xfId="0" applyFont="1" applyBorder="1" applyAlignment="1">
      <alignment horizontal="center" vertical="center" wrapText="1"/>
    </xf>
    <xf numFmtId="0" fontId="55" fillId="0" borderId="55" xfId="0" applyFont="1" applyBorder="1" applyAlignment="1">
      <alignment horizontal="center" vertical="center" wrapText="1"/>
    </xf>
    <xf numFmtId="0" fontId="54" fillId="0" borderId="55" xfId="0" applyFont="1" applyBorder="1" applyAlignment="1">
      <alignment horizontal="center" vertical="center"/>
    </xf>
    <xf numFmtId="0" fontId="54" fillId="0" borderId="56" xfId="0" applyFont="1" applyBorder="1" applyAlignment="1">
      <alignment horizontal="center" vertical="center" wrapText="1"/>
    </xf>
    <xf numFmtId="0" fontId="54" fillId="0" borderId="57" xfId="0" applyFont="1" applyBorder="1" applyAlignment="1">
      <alignment horizontal="center" vertical="center" wrapText="1"/>
    </xf>
    <xf numFmtId="20" fontId="54" fillId="0" borderId="55" xfId="0" applyNumberFormat="1" applyFont="1" applyBorder="1" applyAlignment="1">
      <alignment horizontal="center" vertical="center"/>
    </xf>
    <xf numFmtId="0" fontId="54" fillId="0" borderId="58" xfId="0" applyFont="1" applyBorder="1" applyAlignment="1">
      <alignment horizontal="center" vertical="center"/>
    </xf>
    <xf numFmtId="0" fontId="55" fillId="0" borderId="59" xfId="0" applyFont="1" applyBorder="1" applyAlignment="1">
      <alignment vertical="center" wrapText="1"/>
    </xf>
    <xf numFmtId="0" fontId="54" fillId="0" borderId="60" xfId="0" applyFont="1" applyBorder="1" applyAlignment="1">
      <alignment horizontal="center" vertical="center" wrapText="1"/>
    </xf>
    <xf numFmtId="0" fontId="55" fillId="0" borderId="52" xfId="0" applyFont="1" applyBorder="1" applyAlignment="1">
      <alignment vertical="center" wrapText="1"/>
    </xf>
    <xf numFmtId="0" fontId="54" fillId="0" borderId="61" xfId="0" applyFont="1" applyBorder="1" applyAlignment="1">
      <alignment horizontal="center" vertical="center" wrapText="1"/>
    </xf>
    <xf numFmtId="0" fontId="0" fillId="0" borderId="62" xfId="0" applyBorder="1" applyAlignment="1">
      <alignment horizontal="center" vertical="center"/>
    </xf>
    <xf numFmtId="0" fontId="56" fillId="0" borderId="20" xfId="0" applyFont="1" applyBorder="1" applyAlignment="1">
      <alignment horizontal="center" vertical="center" wrapText="1"/>
    </xf>
    <xf numFmtId="0" fontId="54" fillId="0" borderId="55" xfId="0" applyFont="1" applyBorder="1" applyAlignment="1">
      <alignment horizontal="center" vertical="center" wrapText="1"/>
    </xf>
    <xf numFmtId="0" fontId="54" fillId="0" borderId="41" xfId="0" applyFont="1" applyBorder="1" applyAlignment="1">
      <alignment vertical="center" wrapText="1"/>
    </xf>
    <xf numFmtId="0" fontId="54" fillId="0" borderId="37" xfId="0" applyFont="1" applyBorder="1" applyAlignment="1">
      <alignment vertical="center" wrapText="1"/>
    </xf>
    <xf numFmtId="0" fontId="55" fillId="0" borderId="58" xfId="0" applyFont="1" applyBorder="1" applyAlignment="1">
      <alignment horizontal="center" vertical="center" wrapText="1"/>
    </xf>
    <xf numFmtId="0" fontId="54" fillId="0" borderId="63" xfId="0" applyFont="1" applyBorder="1" applyAlignment="1">
      <alignment horizontal="center" vertical="center" wrapText="1"/>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54" fillId="0" borderId="41" xfId="0" applyFont="1" applyBorder="1" applyAlignment="1">
      <alignment horizontal="center" vertical="center"/>
    </xf>
    <xf numFmtId="0" fontId="54" fillId="0" borderId="40" xfId="0" applyFont="1" applyBorder="1" applyAlignment="1">
      <alignment horizontal="center" vertical="center"/>
    </xf>
    <xf numFmtId="0" fontId="54" fillId="0" borderId="40" xfId="0" applyFont="1" applyBorder="1" applyAlignment="1">
      <alignment horizontal="center" vertical="center" wrapText="1"/>
    </xf>
    <xf numFmtId="0" fontId="54" fillId="0" borderId="68" xfId="0" applyFont="1" applyBorder="1" applyAlignment="1">
      <alignment horizontal="center" vertical="center" wrapText="1"/>
    </xf>
    <xf numFmtId="0" fontId="54" fillId="0" borderId="69" xfId="0" applyFont="1" applyBorder="1" applyAlignment="1">
      <alignment horizontal="center" vertical="center"/>
    </xf>
    <xf numFmtId="0" fontId="54" fillId="0" borderId="70" xfId="0" applyFont="1" applyBorder="1" applyAlignment="1">
      <alignment horizontal="center" vertical="center"/>
    </xf>
    <xf numFmtId="0" fontId="0" fillId="0" borderId="71" xfId="0" applyBorder="1" applyAlignment="1">
      <alignment horizontal="center" vertical="center"/>
    </xf>
    <xf numFmtId="0" fontId="54" fillId="0" borderId="70" xfId="0" applyFont="1"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54" fillId="0" borderId="72" xfId="0" applyFont="1" applyBorder="1" applyAlignment="1">
      <alignment horizontal="center" vertical="center" wrapText="1"/>
    </xf>
    <xf numFmtId="0" fontId="54" fillId="0" borderId="23" xfId="0" applyFont="1" applyBorder="1" applyAlignment="1">
      <alignment horizontal="center" vertical="center" wrapText="1"/>
    </xf>
    <xf numFmtId="0" fontId="0" fillId="0" borderId="41" xfId="0" applyBorder="1" applyAlignment="1">
      <alignment horizontal="center" vertical="center" wrapText="1"/>
    </xf>
    <xf numFmtId="0" fontId="54" fillId="0" borderId="39" xfId="0" applyFont="1" applyBorder="1" applyAlignment="1">
      <alignment horizontal="center" vertical="center" wrapText="1"/>
    </xf>
    <xf numFmtId="0" fontId="54" fillId="0" borderId="73" xfId="0" applyFont="1" applyBorder="1" applyAlignment="1">
      <alignment horizontal="center" vertical="center" wrapText="1"/>
    </xf>
    <xf numFmtId="0" fontId="54" fillId="0" borderId="74" xfId="0" applyFont="1" applyBorder="1" applyAlignment="1">
      <alignment horizontal="center" vertical="center" wrapText="1"/>
    </xf>
    <xf numFmtId="0" fontId="54" fillId="0" borderId="75" xfId="0" applyFont="1" applyBorder="1" applyAlignment="1">
      <alignment horizontal="center" vertical="center" wrapText="1"/>
    </xf>
    <xf numFmtId="0" fontId="54" fillId="0" borderId="42" xfId="0" applyFont="1" applyBorder="1" applyAlignment="1">
      <alignment horizontal="center" vertical="center" wrapText="1"/>
    </xf>
    <xf numFmtId="0" fontId="54" fillId="0" borderId="48" xfId="0" applyFont="1" applyBorder="1" applyAlignment="1">
      <alignment horizontal="center" vertical="center" wrapText="1"/>
    </xf>
    <xf numFmtId="0" fontId="54" fillId="0" borderId="33" xfId="0" applyFont="1" applyBorder="1" applyAlignment="1">
      <alignment horizontal="left" vertical="center" wrapText="1"/>
    </xf>
    <xf numFmtId="0" fontId="57" fillId="0" borderId="0" xfId="0" applyFont="1" applyAlignment="1">
      <alignment vertical="center"/>
    </xf>
    <xf numFmtId="49" fontId="54" fillId="0" borderId="36" xfId="0" applyNumberFormat="1" applyFont="1" applyBorder="1" applyAlignment="1">
      <alignment horizontal="center" vertical="center" wrapText="1"/>
    </xf>
    <xf numFmtId="49" fontId="54" fillId="0" borderId="46" xfId="0" applyNumberFormat="1" applyFont="1" applyBorder="1" applyAlignment="1">
      <alignment horizontal="center" vertical="center" wrapText="1"/>
    </xf>
    <xf numFmtId="0" fontId="54" fillId="0" borderId="65" xfId="0" applyFont="1" applyBorder="1" applyAlignment="1">
      <alignment horizontal="center" vertical="center" wrapText="1"/>
    </xf>
    <xf numFmtId="0" fontId="54" fillId="0" borderId="76" xfId="0" applyFont="1" applyBorder="1" applyAlignment="1">
      <alignment horizontal="center" vertical="center" wrapText="1"/>
    </xf>
    <xf numFmtId="0" fontId="0" fillId="0" borderId="48" xfId="0" applyBorder="1" applyAlignment="1">
      <alignment vertical="center"/>
    </xf>
    <xf numFmtId="0" fontId="54" fillId="0" borderId="23" xfId="0" applyFont="1" applyFill="1" applyBorder="1" applyAlignment="1">
      <alignment horizontal="center" vertical="center"/>
    </xf>
    <xf numFmtId="0" fontId="54" fillId="0" borderId="23" xfId="0" applyFont="1" applyFill="1" applyBorder="1" applyAlignment="1">
      <alignment horizontal="left" vertical="center"/>
    </xf>
    <xf numFmtId="0" fontId="0" fillId="0" borderId="66" xfId="0" applyBorder="1" applyAlignment="1">
      <alignment horizontal="center" vertical="center" wrapText="1"/>
    </xf>
    <xf numFmtId="0" fontId="0" fillId="0" borderId="65" xfId="0" applyBorder="1" applyAlignment="1">
      <alignment horizontal="center" vertical="center" wrapText="1"/>
    </xf>
    <xf numFmtId="0" fontId="54" fillId="0" borderId="77"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20" xfId="0" applyFont="1" applyBorder="1" applyAlignment="1">
      <alignment horizontal="center" vertical="center" wrapText="1"/>
    </xf>
    <xf numFmtId="0" fontId="54" fillId="0" borderId="76" xfId="0" applyFont="1" applyBorder="1" applyAlignment="1">
      <alignment horizontal="center" vertical="center" wrapText="1"/>
    </xf>
    <xf numFmtId="0" fontId="54" fillId="0" borderId="39" xfId="0" applyFont="1" applyBorder="1" applyAlignment="1">
      <alignment horizontal="center" vertical="center" wrapText="1"/>
    </xf>
    <xf numFmtId="0" fontId="54" fillId="0" borderId="74" xfId="0" applyFont="1" applyBorder="1" applyAlignment="1">
      <alignment horizontal="center" vertical="center" wrapText="1"/>
    </xf>
    <xf numFmtId="0" fontId="0" fillId="0" borderId="0" xfId="0" applyBorder="1" applyAlignment="1">
      <alignment horizontal="center" vertical="center" wrapText="1"/>
    </xf>
    <xf numFmtId="0" fontId="0" fillId="0" borderId="78" xfId="0" applyBorder="1" applyAlignment="1">
      <alignment horizontal="center" vertical="center" wrapText="1"/>
    </xf>
    <xf numFmtId="0" fontId="0" fillId="0" borderId="78"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54" fillId="0" borderId="80" xfId="0" applyFont="1" applyBorder="1" applyAlignment="1">
      <alignment horizontal="center" vertical="center" wrapText="1"/>
    </xf>
    <xf numFmtId="0" fontId="54" fillId="0" borderId="30" xfId="0" applyFont="1" applyBorder="1" applyAlignment="1">
      <alignment horizontal="left" vertical="center" wrapText="1"/>
    </xf>
    <xf numFmtId="0" fontId="0" fillId="33" borderId="81" xfId="0" applyFill="1" applyBorder="1" applyAlignment="1">
      <alignment horizontal="center" vertical="center"/>
    </xf>
    <xf numFmtId="0" fontId="54" fillId="0" borderId="56" xfId="0" applyFont="1" applyBorder="1" applyAlignment="1">
      <alignment horizontal="center" vertical="center" wrapText="1"/>
    </xf>
    <xf numFmtId="0" fontId="54" fillId="0" borderId="45" xfId="0" applyFont="1" applyBorder="1" applyAlignment="1">
      <alignment horizontal="center" vertical="center" wrapText="1"/>
    </xf>
    <xf numFmtId="0" fontId="0" fillId="0" borderId="82" xfId="0" applyBorder="1" applyAlignment="1">
      <alignment vertical="center"/>
    </xf>
    <xf numFmtId="0" fontId="54" fillId="0" borderId="41" xfId="0" applyFont="1" applyBorder="1" applyAlignment="1">
      <alignment horizontal="center" vertical="center" wrapText="1"/>
    </xf>
    <xf numFmtId="0" fontId="54" fillId="0" borderId="55" xfId="0" applyFont="1" applyBorder="1" applyAlignment="1">
      <alignment horizontal="center" vertical="center" wrapText="1"/>
    </xf>
    <xf numFmtId="0" fontId="54" fillId="0" borderId="66" xfId="0" applyFont="1" applyBorder="1" applyAlignment="1">
      <alignment horizontal="center" vertical="center" wrapText="1"/>
    </xf>
    <xf numFmtId="0" fontId="54" fillId="0" borderId="39" xfId="0" applyFont="1" applyBorder="1" applyAlignment="1">
      <alignment horizontal="center" vertical="center" wrapText="1"/>
    </xf>
    <xf numFmtId="0" fontId="0" fillId="0" borderId="83" xfId="0" applyBorder="1" applyAlignment="1">
      <alignment vertical="center"/>
    </xf>
    <xf numFmtId="0" fontId="0" fillId="0" borderId="43" xfId="0" applyBorder="1" applyAlignment="1">
      <alignment vertical="center"/>
    </xf>
    <xf numFmtId="0" fontId="0" fillId="0" borderId="47" xfId="0" applyBorder="1" applyAlignment="1">
      <alignment vertical="center"/>
    </xf>
    <xf numFmtId="0" fontId="0" fillId="0" borderId="84" xfId="0" applyBorder="1" applyAlignment="1">
      <alignment horizontal="center" vertical="center"/>
    </xf>
    <xf numFmtId="0" fontId="58" fillId="0" borderId="85" xfId="0" applyFont="1" applyBorder="1" applyAlignment="1">
      <alignment horizontal="center" vertical="center" wrapText="1"/>
    </xf>
    <xf numFmtId="0" fontId="55" fillId="0" borderId="86" xfId="0" applyFont="1" applyBorder="1" applyAlignment="1">
      <alignment horizontal="center" vertical="center" wrapText="1"/>
    </xf>
    <xf numFmtId="0" fontId="54" fillId="0" borderId="86" xfId="0" applyFont="1" applyBorder="1" applyAlignment="1">
      <alignment horizontal="center" vertical="center" wrapText="1"/>
    </xf>
    <xf numFmtId="0" fontId="54" fillId="0" borderId="87" xfId="0" applyFont="1" applyBorder="1" applyAlignment="1">
      <alignment horizontal="center" vertical="center"/>
    </xf>
    <xf numFmtId="0" fontId="54" fillId="0" borderId="86" xfId="0" applyFont="1" applyBorder="1" applyAlignment="1">
      <alignment horizontal="center" vertical="center"/>
    </xf>
    <xf numFmtId="0" fontId="55" fillId="0" borderId="87" xfId="0" applyFont="1" applyBorder="1" applyAlignment="1">
      <alignment horizontal="center" vertical="center" wrapText="1"/>
    </xf>
    <xf numFmtId="0" fontId="54" fillId="0" borderId="88" xfId="0" applyFont="1" applyBorder="1" applyAlignment="1">
      <alignment horizontal="center" vertical="center" wrapText="1"/>
    </xf>
    <xf numFmtId="0" fontId="55" fillId="0" borderId="89" xfId="0" applyFont="1" applyBorder="1" applyAlignment="1">
      <alignment vertical="center" wrapText="1"/>
    </xf>
    <xf numFmtId="0" fontId="54" fillId="0" borderId="37" xfId="0" applyFont="1" applyBorder="1" applyAlignment="1">
      <alignment horizontal="center" vertical="center" wrapText="1"/>
    </xf>
    <xf numFmtId="0" fontId="55" fillId="0" borderId="43" xfId="0" applyFont="1" applyBorder="1" applyAlignment="1">
      <alignment vertical="center" wrapText="1"/>
    </xf>
    <xf numFmtId="0" fontId="54" fillId="0" borderId="58" xfId="0" applyFont="1" applyBorder="1" applyAlignment="1">
      <alignment horizontal="center" vertical="center" wrapText="1"/>
    </xf>
    <xf numFmtId="0" fontId="54" fillId="33" borderId="90" xfId="0" applyFont="1" applyFill="1" applyBorder="1" applyAlignment="1">
      <alignment horizontal="left" vertical="center"/>
    </xf>
    <xf numFmtId="0" fontId="54" fillId="0" borderId="91" xfId="0" applyFont="1" applyBorder="1" applyAlignment="1">
      <alignment horizontal="center" vertical="center" wrapText="1"/>
    </xf>
    <xf numFmtId="0" fontId="54" fillId="0" borderId="65" xfId="0" applyFont="1" applyBorder="1" applyAlignment="1">
      <alignment horizontal="center" vertical="center"/>
    </xf>
    <xf numFmtId="0" fontId="54" fillId="0" borderId="76" xfId="0" applyFont="1" applyBorder="1" applyAlignment="1">
      <alignment horizontal="center" vertical="center"/>
    </xf>
    <xf numFmtId="0" fontId="55" fillId="0" borderId="92" xfId="0" applyFont="1" applyBorder="1" applyAlignment="1">
      <alignment horizontal="center" vertical="center" wrapText="1"/>
    </xf>
    <xf numFmtId="0" fontId="54" fillId="0" borderId="66" xfId="0" applyFont="1" applyBorder="1" applyAlignment="1">
      <alignment horizontal="center" vertical="center"/>
    </xf>
    <xf numFmtId="0" fontId="54" fillId="0" borderId="93" xfId="0" applyFont="1" applyBorder="1" applyAlignment="1">
      <alignment horizontal="center" vertical="center" wrapText="1"/>
    </xf>
    <xf numFmtId="0" fontId="54" fillId="0" borderId="94" xfId="0" applyFont="1" applyBorder="1" applyAlignment="1">
      <alignment horizontal="center" vertical="center" wrapText="1"/>
    </xf>
    <xf numFmtId="0" fontId="54" fillId="0" borderId="95" xfId="0" applyFont="1" applyBorder="1" applyAlignment="1">
      <alignment horizontal="center" vertical="center" wrapText="1"/>
    </xf>
    <xf numFmtId="0" fontId="59" fillId="0" borderId="50" xfId="0" applyFont="1" applyBorder="1" applyAlignment="1">
      <alignment horizontal="center" vertical="center" wrapText="1"/>
    </xf>
    <xf numFmtId="0" fontId="60" fillId="0" borderId="16" xfId="0" applyFont="1" applyBorder="1" applyAlignment="1">
      <alignment horizontal="center" vertical="center" wrapText="1"/>
    </xf>
    <xf numFmtId="0" fontId="60" fillId="0" borderId="20" xfId="0" applyFont="1" applyBorder="1" applyAlignment="1">
      <alignment horizontal="center" vertical="center" wrapText="1"/>
    </xf>
    <xf numFmtId="0" fontId="54" fillId="0" borderId="10" xfId="0" applyFont="1" applyBorder="1" applyAlignment="1">
      <alignment horizontal="left" vertical="center" wrapText="1"/>
    </xf>
    <xf numFmtId="0" fontId="54" fillId="0" borderId="15" xfId="0" applyFont="1" applyBorder="1" applyAlignment="1">
      <alignment horizontal="center" vertical="center" wrapText="1"/>
    </xf>
    <xf numFmtId="0" fontId="54" fillId="0" borderId="77" xfId="0" applyFont="1" applyBorder="1" applyAlignment="1">
      <alignment horizontal="center" vertical="center"/>
    </xf>
    <xf numFmtId="0" fontId="54" fillId="0" borderId="77" xfId="0" applyFont="1" applyBorder="1" applyAlignment="1">
      <alignment horizontal="center" vertical="center" wrapText="1"/>
    </xf>
    <xf numFmtId="0" fontId="55" fillId="0" borderId="19" xfId="0" applyFont="1" applyBorder="1" applyAlignment="1">
      <alignment horizontal="center" vertical="center" wrapText="1"/>
    </xf>
    <xf numFmtId="0" fontId="55" fillId="0" borderId="0" xfId="0" applyFont="1" applyBorder="1" applyAlignment="1">
      <alignment horizontal="center" vertical="center" wrapText="1"/>
    </xf>
    <xf numFmtId="0" fontId="55" fillId="0" borderId="20" xfId="0" applyFont="1" applyBorder="1" applyAlignment="1">
      <alignment horizontal="center" vertical="center"/>
    </xf>
    <xf numFmtId="0" fontId="54" fillId="0" borderId="12" xfId="0" applyFont="1" applyBorder="1" applyAlignment="1">
      <alignment horizontal="center" vertical="center" wrapText="1"/>
    </xf>
    <xf numFmtId="0" fontId="55" fillId="0" borderId="15" xfId="0" applyFont="1" applyBorder="1" applyAlignment="1">
      <alignment horizontal="center" vertical="center" wrapText="1"/>
    </xf>
    <xf numFmtId="0" fontId="54" fillId="0" borderId="18" xfId="0" applyFont="1" applyBorder="1" applyAlignment="1">
      <alignment horizontal="center" vertical="center" wrapText="1"/>
    </xf>
    <xf numFmtId="0" fontId="61" fillId="0" borderId="96" xfId="0" applyFont="1" applyBorder="1" applyAlignment="1">
      <alignment horizontal="center" vertical="center" wrapText="1"/>
    </xf>
    <xf numFmtId="0" fontId="61" fillId="0" borderId="17" xfId="0" applyFont="1" applyBorder="1" applyAlignment="1">
      <alignment horizontal="center" vertical="center" wrapText="1"/>
    </xf>
    <xf numFmtId="0" fontId="61" fillId="0" borderId="14" xfId="0" applyFont="1" applyBorder="1" applyAlignment="1">
      <alignment horizontal="center" vertical="center" wrapText="1"/>
    </xf>
    <xf numFmtId="0" fontId="55" fillId="0" borderId="22" xfId="0" applyFont="1" applyBorder="1" applyAlignment="1">
      <alignment horizontal="center" vertical="center" wrapText="1"/>
    </xf>
    <xf numFmtId="0" fontId="55" fillId="0" borderId="97" xfId="0" applyFont="1" applyBorder="1" applyAlignment="1">
      <alignment horizontal="center" vertical="center" wrapText="1"/>
    </xf>
    <xf numFmtId="0" fontId="61" fillId="0" borderId="72" xfId="0" applyFont="1" applyBorder="1" applyAlignment="1">
      <alignment horizontal="center" vertical="center" wrapText="1"/>
    </xf>
    <xf numFmtId="0" fontId="61" fillId="0" borderId="23" xfId="0" applyFont="1" applyBorder="1" applyAlignment="1">
      <alignment horizontal="center" vertical="center" wrapText="1"/>
    </xf>
    <xf numFmtId="0" fontId="55" fillId="0" borderId="14" xfId="0" applyFont="1" applyBorder="1" applyAlignment="1">
      <alignment horizontal="center" vertical="center" wrapText="1"/>
    </xf>
    <xf numFmtId="0" fontId="55" fillId="0" borderId="98" xfId="0" applyFont="1" applyBorder="1" applyAlignment="1">
      <alignment horizontal="center" vertical="center" wrapText="1"/>
    </xf>
    <xf numFmtId="0" fontId="54" fillId="0" borderId="99" xfId="0" applyFont="1" applyBorder="1" applyAlignment="1">
      <alignment horizontal="left" vertical="center" wrapText="1"/>
    </xf>
    <xf numFmtId="0" fontId="54" fillId="0" borderId="70" xfId="0" applyFont="1" applyBorder="1" applyAlignment="1">
      <alignment horizontal="center" vertical="center" wrapText="1"/>
    </xf>
    <xf numFmtId="0" fontId="54" fillId="0" borderId="100" xfId="0" applyFont="1" applyBorder="1" applyAlignment="1">
      <alignment horizontal="center" vertical="center" wrapText="1"/>
    </xf>
    <xf numFmtId="0" fontId="54" fillId="0" borderId="68" xfId="0" applyFont="1" applyBorder="1" applyAlignment="1">
      <alignment horizontal="center" vertical="center" wrapText="1"/>
    </xf>
    <xf numFmtId="0" fontId="55" fillId="0" borderId="21" xfId="0" applyFont="1" applyBorder="1" applyAlignment="1">
      <alignment horizontal="center" vertical="center" wrapText="1"/>
    </xf>
    <xf numFmtId="0" fontId="55" fillId="0" borderId="24" xfId="0" applyFont="1" applyBorder="1" applyAlignment="1">
      <alignment horizontal="center" vertical="center" wrapText="1"/>
    </xf>
    <xf numFmtId="0" fontId="54" fillId="0" borderId="101" xfId="0" applyFont="1" applyBorder="1" applyAlignment="1">
      <alignment horizontal="right" vertical="center" wrapText="1"/>
    </xf>
    <xf numFmtId="0" fontId="54" fillId="0" borderId="102" xfId="0" applyFont="1" applyBorder="1" applyAlignment="1">
      <alignment horizontal="right" vertical="center" wrapText="1"/>
    </xf>
    <xf numFmtId="0" fontId="55" fillId="0" borderId="0" xfId="0" applyFont="1" applyBorder="1" applyAlignment="1">
      <alignment horizontal="left" vertical="center" wrapText="1"/>
    </xf>
    <xf numFmtId="0" fontId="55" fillId="0" borderId="19" xfId="0" applyFont="1" applyBorder="1" applyAlignment="1">
      <alignment horizontal="left" vertical="center" wrapText="1"/>
    </xf>
    <xf numFmtId="0" fontId="54" fillId="0" borderId="103" xfId="0" applyFont="1" applyBorder="1" applyAlignment="1">
      <alignment horizontal="left" vertical="center" wrapText="1"/>
    </xf>
    <xf numFmtId="0" fontId="55" fillId="0" borderId="14" xfId="0" applyFont="1" applyBorder="1" applyAlignment="1">
      <alignment horizontal="left" vertical="center" wrapText="1"/>
    </xf>
    <xf numFmtId="0" fontId="54" fillId="0" borderId="104" xfId="0" applyFont="1" applyBorder="1" applyAlignment="1">
      <alignment horizontal="right" vertical="center" wrapText="1"/>
    </xf>
    <xf numFmtId="0" fontId="54" fillId="0" borderId="10" xfId="0" applyFont="1" applyBorder="1" applyAlignment="1">
      <alignment horizontal="center" vertical="center" wrapText="1"/>
    </xf>
    <xf numFmtId="0" fontId="54" fillId="0" borderId="105" xfId="0" applyFont="1" applyBorder="1" applyAlignment="1">
      <alignment horizontal="right" vertical="center" wrapText="1"/>
    </xf>
    <xf numFmtId="0" fontId="54" fillId="34" borderId="0" xfId="0" applyFont="1" applyFill="1" applyBorder="1" applyAlignment="1">
      <alignment horizontal="right" vertical="center" wrapText="1"/>
    </xf>
    <xf numFmtId="0" fontId="54" fillId="34" borderId="14" xfId="0" applyFont="1" applyFill="1" applyBorder="1" applyAlignment="1">
      <alignment horizontal="right" vertical="center" wrapText="1"/>
    </xf>
    <xf numFmtId="0" fontId="54" fillId="34" borderId="11" xfId="0" applyFont="1" applyFill="1" applyBorder="1" applyAlignment="1">
      <alignment horizontal="right" vertical="center" wrapText="1"/>
    </xf>
    <xf numFmtId="0" fontId="55" fillId="0" borderId="11" xfId="0" applyFont="1" applyBorder="1" applyAlignment="1">
      <alignment horizontal="left" vertical="center" wrapText="1"/>
    </xf>
    <xf numFmtId="0" fontId="59" fillId="0" borderId="0" xfId="0" applyFont="1" applyBorder="1" applyAlignment="1">
      <alignment horizontal="right" vertical="center" wrapText="1"/>
    </xf>
    <xf numFmtId="0" fontId="59" fillId="0" borderId="22" xfId="0" applyFont="1" applyBorder="1" applyAlignment="1">
      <alignment horizontal="right" vertical="center" wrapText="1"/>
    </xf>
    <xf numFmtId="0" fontId="6" fillId="0" borderId="72" xfId="0" applyFont="1" applyBorder="1" applyAlignment="1">
      <alignment horizontal="center" vertical="center" wrapText="1"/>
    </xf>
    <xf numFmtId="0" fontId="54" fillId="0" borderId="0" xfId="0" applyFont="1" applyAlignment="1">
      <alignment vertical="center"/>
    </xf>
    <xf numFmtId="0" fontId="54" fillId="0" borderId="101" xfId="0" applyFont="1" applyBorder="1" applyAlignment="1">
      <alignment vertical="center"/>
    </xf>
    <xf numFmtId="0" fontId="0" fillId="0" borderId="101" xfId="0" applyBorder="1" applyAlignment="1">
      <alignment vertical="center"/>
    </xf>
    <xf numFmtId="0" fontId="54" fillId="0" borderId="0" xfId="0" applyFont="1" applyBorder="1" applyAlignment="1">
      <alignment vertical="center"/>
    </xf>
    <xf numFmtId="0" fontId="54" fillId="0" borderId="105" xfId="0" applyFont="1" applyBorder="1" applyAlignment="1">
      <alignment vertical="center"/>
    </xf>
    <xf numFmtId="0" fontId="54" fillId="0" borderId="11" xfId="0" applyFont="1" applyBorder="1" applyAlignment="1">
      <alignment vertical="center"/>
    </xf>
    <xf numFmtId="0" fontId="54" fillId="0" borderId="11" xfId="0" applyFont="1" applyBorder="1" applyAlignment="1">
      <alignment vertical="center"/>
    </xf>
    <xf numFmtId="0" fontId="54" fillId="0" borderId="106" xfId="0" applyFont="1" applyBorder="1" applyAlignment="1">
      <alignment vertical="center"/>
    </xf>
    <xf numFmtId="0" fontId="0" fillId="0" borderId="107" xfId="0" applyBorder="1" applyAlignment="1">
      <alignment vertical="center"/>
    </xf>
    <xf numFmtId="0" fontId="0" fillId="0" borderId="108" xfId="0" applyBorder="1" applyAlignment="1">
      <alignment vertical="center"/>
    </xf>
    <xf numFmtId="0" fontId="0" fillId="0" borderId="104" xfId="0" applyBorder="1" applyAlignment="1">
      <alignment vertical="center"/>
    </xf>
    <xf numFmtId="0" fontId="54" fillId="0" borderId="109" xfId="0" applyFont="1" applyBorder="1" applyAlignment="1">
      <alignment vertical="center"/>
    </xf>
    <xf numFmtId="0" fontId="54" fillId="0" borderId="104" xfId="0" applyFont="1" applyBorder="1" applyAlignment="1">
      <alignment vertical="center"/>
    </xf>
    <xf numFmtId="0" fontId="54" fillId="0" borderId="14" xfId="0" applyFont="1" applyBorder="1" applyAlignment="1">
      <alignment vertical="center"/>
    </xf>
    <xf numFmtId="178" fontId="54" fillId="34" borderId="14" xfId="0" applyNumberFormat="1" applyFont="1" applyFill="1" applyBorder="1" applyAlignment="1">
      <alignment vertical="center"/>
    </xf>
    <xf numFmtId="0" fontId="54" fillId="34" borderId="14" xfId="0" applyFont="1" applyFill="1" applyBorder="1" applyAlignment="1">
      <alignment vertical="center"/>
    </xf>
    <xf numFmtId="0" fontId="54" fillId="34" borderId="11" xfId="0" applyFont="1" applyFill="1" applyBorder="1" applyAlignment="1">
      <alignment vertical="center"/>
    </xf>
    <xf numFmtId="0" fontId="54" fillId="0" borderId="101" xfId="0" applyFont="1" applyBorder="1" applyAlignment="1">
      <alignment vertical="center"/>
    </xf>
    <xf numFmtId="0" fontId="54" fillId="0" borderId="107" xfId="0" applyFont="1" applyBorder="1" applyAlignment="1">
      <alignment vertical="center"/>
    </xf>
    <xf numFmtId="0" fontId="54" fillId="0" borderId="105" xfId="0" applyFont="1" applyBorder="1" applyAlignment="1">
      <alignment vertical="center"/>
    </xf>
    <xf numFmtId="0" fontId="54" fillId="0" borderId="12" xfId="0" applyFont="1" applyBorder="1" applyAlignment="1">
      <alignment vertical="center"/>
    </xf>
    <xf numFmtId="178" fontId="62" fillId="0" borderId="22" xfId="0" applyNumberFormat="1" applyFont="1" applyBorder="1" applyAlignment="1">
      <alignment horizontal="center" vertical="center" wrapText="1"/>
    </xf>
    <xf numFmtId="0" fontId="62" fillId="0" borderId="22" xfId="0" applyFont="1" applyBorder="1" applyAlignment="1">
      <alignment horizontal="center" vertical="center" wrapText="1"/>
    </xf>
    <xf numFmtId="178" fontId="62" fillId="0" borderId="14" xfId="0" applyNumberFormat="1" applyFont="1" applyBorder="1" applyAlignment="1">
      <alignment horizontal="center" vertical="center" wrapText="1"/>
    </xf>
    <xf numFmtId="0" fontId="54" fillId="0" borderId="10" xfId="0" applyFont="1" applyBorder="1" applyAlignment="1">
      <alignment vertical="center"/>
    </xf>
    <xf numFmtId="0" fontId="0" fillId="0" borderId="105" xfId="0" applyBorder="1" applyAlignment="1">
      <alignment vertical="center"/>
    </xf>
    <xf numFmtId="0" fontId="54" fillId="0" borderId="110" xfId="0" applyFont="1" applyBorder="1" applyAlignment="1">
      <alignment vertical="center"/>
    </xf>
    <xf numFmtId="0" fontId="54" fillId="0" borderId="15" xfId="0" applyFont="1" applyBorder="1" applyAlignment="1">
      <alignment vertical="center"/>
    </xf>
    <xf numFmtId="0" fontId="54" fillId="34" borderId="105" xfId="0" applyFont="1" applyFill="1" applyBorder="1" applyAlignment="1">
      <alignment vertical="center"/>
    </xf>
    <xf numFmtId="178" fontId="54" fillId="34" borderId="11" xfId="0" applyNumberFormat="1" applyFont="1" applyFill="1" applyBorder="1" applyAlignment="1">
      <alignment vertical="center"/>
    </xf>
    <xf numFmtId="0" fontId="54" fillId="0" borderId="105" xfId="0" applyFont="1" applyBorder="1" applyAlignment="1">
      <alignment vertical="center" wrapText="1"/>
    </xf>
    <xf numFmtId="0" fontId="54" fillId="0" borderId="111" xfId="0" applyFont="1" applyBorder="1" applyAlignment="1">
      <alignment vertical="center"/>
    </xf>
    <xf numFmtId="1" fontId="62" fillId="0" borderId="22" xfId="0" applyNumberFormat="1" applyFont="1" applyBorder="1" applyAlignment="1">
      <alignment horizontal="center" vertical="center" wrapText="1"/>
    </xf>
    <xf numFmtId="1" fontId="62" fillId="0" borderId="14" xfId="0" applyNumberFormat="1" applyFont="1" applyBorder="1" applyAlignment="1">
      <alignment horizontal="center" vertical="center" wrapText="1"/>
    </xf>
    <xf numFmtId="0" fontId="63" fillId="0" borderId="14" xfId="0" applyFont="1" applyBorder="1" applyAlignment="1">
      <alignment horizontal="center" vertical="center" wrapText="1"/>
    </xf>
    <xf numFmtId="178" fontId="59" fillId="0" borderId="50" xfId="0" applyNumberFormat="1" applyFont="1" applyBorder="1" applyAlignment="1">
      <alignment horizontal="center" vertical="center" wrapText="1"/>
    </xf>
    <xf numFmtId="0" fontId="56" fillId="0" borderId="23" xfId="0" applyFont="1" applyBorder="1" applyAlignment="1">
      <alignment horizontal="center" vertical="center" wrapText="1"/>
    </xf>
    <xf numFmtId="0" fontId="56" fillId="0" borderId="112" xfId="0" applyFont="1" applyBorder="1" applyAlignment="1">
      <alignment horizontal="center" vertical="center" wrapText="1"/>
    </xf>
    <xf numFmtId="0" fontId="54" fillId="34" borderId="22" xfId="0" applyFont="1" applyFill="1" applyBorder="1" applyAlignment="1">
      <alignment horizontal="right" vertical="center" wrapText="1"/>
    </xf>
    <xf numFmtId="0" fontId="64" fillId="34" borderId="19" xfId="0" applyFont="1" applyFill="1" applyBorder="1" applyAlignment="1">
      <alignment horizontal="right" vertical="center" wrapText="1"/>
    </xf>
    <xf numFmtId="0" fontId="63" fillId="0" borderId="22" xfId="0" applyFont="1" applyBorder="1" applyAlignment="1">
      <alignment horizontal="center" vertical="center" wrapText="1"/>
    </xf>
    <xf numFmtId="178" fontId="63" fillId="0" borderId="22" xfId="0" applyNumberFormat="1" applyFont="1" applyBorder="1" applyAlignment="1">
      <alignment horizontal="center" vertical="center" wrapText="1"/>
    </xf>
    <xf numFmtId="0" fontId="54" fillId="34" borderId="19" xfId="0" applyFont="1" applyFill="1" applyBorder="1" applyAlignment="1">
      <alignment horizontal="right" vertical="center" wrapText="1"/>
    </xf>
    <xf numFmtId="178" fontId="63" fillId="0" borderId="14" xfId="0" applyNumberFormat="1" applyFont="1" applyBorder="1" applyAlignment="1">
      <alignment horizontal="center" vertical="center" wrapText="1"/>
    </xf>
    <xf numFmtId="1" fontId="63" fillId="0" borderId="14" xfId="0" applyNumberFormat="1" applyFont="1" applyBorder="1" applyAlignment="1">
      <alignment horizontal="center" vertical="center" wrapText="1"/>
    </xf>
    <xf numFmtId="178" fontId="54" fillId="34" borderId="19" xfId="0" applyNumberFormat="1" applyFont="1" applyFill="1" applyBorder="1" applyAlignment="1">
      <alignment horizontal="left" vertical="center" wrapText="1"/>
    </xf>
    <xf numFmtId="180" fontId="63" fillId="0" borderId="22" xfId="0" applyNumberFormat="1" applyFont="1" applyBorder="1" applyAlignment="1">
      <alignment horizontal="center" vertical="center" wrapText="1"/>
    </xf>
    <xf numFmtId="0" fontId="59" fillId="0" borderId="10" xfId="0" applyFont="1" applyBorder="1" applyAlignment="1">
      <alignment horizontal="center" vertical="center" wrapText="1"/>
    </xf>
    <xf numFmtId="0" fontId="54" fillId="34" borderId="0" xfId="0" applyFont="1" applyFill="1" applyBorder="1" applyAlignment="1">
      <alignment vertical="center"/>
    </xf>
    <xf numFmtId="0" fontId="54" fillId="0" borderId="104" xfId="0" applyFont="1" applyBorder="1" applyAlignment="1">
      <alignment vertical="center" wrapText="1"/>
    </xf>
    <xf numFmtId="0" fontId="54" fillId="34" borderId="14" xfId="0" applyFont="1" applyFill="1" applyBorder="1" applyAlignment="1">
      <alignment vertical="center" wrapText="1"/>
    </xf>
    <xf numFmtId="0" fontId="54" fillId="0" borderId="0" xfId="0" applyFont="1" applyBorder="1" applyAlignment="1">
      <alignment vertical="center"/>
    </xf>
    <xf numFmtId="0" fontId="54" fillId="0" borderId="101" xfId="0" applyFont="1" applyBorder="1" applyAlignment="1">
      <alignment vertical="center"/>
    </xf>
    <xf numFmtId="0" fontId="54" fillId="0" borderId="106" xfId="0" applyFont="1" applyBorder="1" applyAlignment="1">
      <alignment vertical="center"/>
    </xf>
    <xf numFmtId="0" fontId="54" fillId="0" borderId="107" xfId="0" applyFont="1" applyBorder="1" applyAlignment="1">
      <alignment vertical="center"/>
    </xf>
    <xf numFmtId="0" fontId="54" fillId="0" borderId="108" xfId="0" applyFont="1" applyBorder="1" applyAlignment="1">
      <alignment vertical="center"/>
    </xf>
    <xf numFmtId="0" fontId="54" fillId="0" borderId="104" xfId="0" applyFont="1" applyBorder="1" applyAlignment="1">
      <alignment vertical="center"/>
    </xf>
    <xf numFmtId="0" fontId="54" fillId="0" borderId="14" xfId="0" applyFont="1" applyBorder="1" applyAlignment="1">
      <alignment vertical="center"/>
    </xf>
    <xf numFmtId="0" fontId="54" fillId="0" borderId="113" xfId="0" applyFont="1" applyBorder="1" applyAlignment="1">
      <alignment vertical="center"/>
    </xf>
    <xf numFmtId="0" fontId="54" fillId="0" borderId="109" xfId="0" applyFont="1" applyBorder="1" applyAlignment="1">
      <alignment vertical="center"/>
    </xf>
    <xf numFmtId="0" fontId="54" fillId="0" borderId="114" xfId="0" applyFont="1" applyBorder="1" applyAlignment="1">
      <alignment vertical="center"/>
    </xf>
    <xf numFmtId="0" fontId="54" fillId="34" borderId="14" xfId="0" applyFont="1" applyFill="1" applyBorder="1" applyAlignment="1">
      <alignment vertical="center"/>
    </xf>
    <xf numFmtId="0" fontId="54" fillId="34" borderId="0" xfId="0" applyFont="1" applyFill="1" applyBorder="1" applyAlignment="1">
      <alignment vertical="center"/>
    </xf>
    <xf numFmtId="9" fontId="54" fillId="34" borderId="11" xfId="42" applyFont="1" applyFill="1" applyBorder="1" applyAlignment="1">
      <alignment vertical="center"/>
    </xf>
    <xf numFmtId="0" fontId="55" fillId="0" borderId="10" xfId="0" applyFont="1" applyBorder="1" applyAlignment="1">
      <alignment vertical="center"/>
    </xf>
    <xf numFmtId="2" fontId="54" fillId="34" borderId="0" xfId="0" applyNumberFormat="1" applyFont="1" applyFill="1" applyBorder="1" applyAlignment="1">
      <alignment vertical="center"/>
    </xf>
    <xf numFmtId="2" fontId="54" fillId="34" borderId="11" xfId="0" applyNumberFormat="1" applyFont="1" applyFill="1" applyBorder="1" applyAlignment="1">
      <alignment vertical="center"/>
    </xf>
    <xf numFmtId="0" fontId="54" fillId="0" borderId="105" xfId="0" applyFont="1" applyBorder="1" applyAlignment="1">
      <alignment horizontal="right" vertical="center"/>
    </xf>
    <xf numFmtId="183" fontId="56" fillId="0" borderId="0" xfId="0" applyNumberFormat="1" applyFont="1" applyAlignment="1">
      <alignment vertical="center"/>
    </xf>
    <xf numFmtId="0" fontId="45" fillId="0" borderId="0" xfId="0" applyFont="1" applyAlignment="1">
      <alignment vertical="center"/>
    </xf>
    <xf numFmtId="0" fontId="54" fillId="0" borderId="115" xfId="0" applyFont="1" applyBorder="1" applyAlignment="1">
      <alignment horizontal="center" vertical="center" wrapText="1"/>
    </xf>
    <xf numFmtId="178" fontId="64" fillId="0" borderId="22" xfId="0" applyNumberFormat="1" applyFont="1" applyBorder="1" applyAlignment="1">
      <alignment horizontal="center" vertical="center" wrapText="1"/>
    </xf>
    <xf numFmtId="178" fontId="64" fillId="0" borderId="19" xfId="0" applyNumberFormat="1" applyFont="1" applyBorder="1" applyAlignment="1">
      <alignment horizontal="center" vertical="center" wrapText="1"/>
    </xf>
    <xf numFmtId="0" fontId="54" fillId="0" borderId="116" xfId="0" applyFont="1" applyBorder="1" applyAlignment="1">
      <alignment horizontal="left" vertical="center" wrapText="1"/>
    </xf>
    <xf numFmtId="0" fontId="54" fillId="0" borderId="117" xfId="0" applyFont="1" applyBorder="1" applyAlignment="1">
      <alignment horizontal="left" vertical="center" wrapText="1"/>
    </xf>
    <xf numFmtId="0" fontId="54" fillId="0" borderId="118" xfId="0" applyFont="1" applyBorder="1" applyAlignment="1">
      <alignment horizontal="left" vertical="center" wrapText="1"/>
    </xf>
    <xf numFmtId="0" fontId="54" fillId="0" borderId="119" xfId="0" applyFont="1" applyBorder="1" applyAlignment="1">
      <alignment horizontal="left" vertical="center" wrapText="1"/>
    </xf>
    <xf numFmtId="0" fontId="54" fillId="0" borderId="120" xfId="0" applyFont="1" applyBorder="1" applyAlignment="1">
      <alignment horizontal="center" vertical="center" wrapText="1"/>
    </xf>
    <xf numFmtId="0" fontId="54" fillId="0" borderId="121" xfId="0" applyFont="1" applyBorder="1" applyAlignment="1">
      <alignment horizontal="center" vertical="center" wrapText="1"/>
    </xf>
    <xf numFmtId="0" fontId="54" fillId="0" borderId="122" xfId="0" applyFont="1" applyBorder="1" applyAlignment="1">
      <alignment horizontal="center" vertical="center" wrapText="1"/>
    </xf>
    <xf numFmtId="0" fontId="54" fillId="0" borderId="123" xfId="0" applyFont="1" applyBorder="1" applyAlignment="1">
      <alignment horizontal="left" vertical="center" wrapText="1"/>
    </xf>
    <xf numFmtId="0" fontId="54" fillId="0" borderId="124" xfId="0" applyFont="1" applyBorder="1" applyAlignment="1">
      <alignment horizontal="left" vertical="center" wrapText="1"/>
    </xf>
    <xf numFmtId="0" fontId="54" fillId="0" borderId="125" xfId="0" applyFont="1" applyBorder="1" applyAlignment="1">
      <alignment horizontal="left" vertical="center" wrapText="1"/>
    </xf>
    <xf numFmtId="0" fontId="0" fillId="0" borderId="106" xfId="0" applyBorder="1" applyAlignment="1">
      <alignment vertical="center"/>
    </xf>
    <xf numFmtId="0" fontId="54" fillId="0" borderId="126" xfId="0" applyFont="1" applyBorder="1" applyAlignment="1">
      <alignment horizontal="center" vertical="center" wrapText="1"/>
    </xf>
    <xf numFmtId="0" fontId="54" fillId="0" borderId="127" xfId="0" applyFont="1" applyBorder="1" applyAlignment="1">
      <alignment horizontal="center" vertical="center" wrapText="1"/>
    </xf>
    <xf numFmtId="0" fontId="64" fillId="0" borderId="127" xfId="0" applyFont="1" applyBorder="1" applyAlignment="1">
      <alignment horizontal="center" vertical="center" wrapText="1"/>
    </xf>
    <xf numFmtId="0" fontId="55" fillId="0" borderId="126" xfId="0" applyFont="1" applyBorder="1" applyAlignment="1">
      <alignment horizontal="center" vertical="center" wrapText="1"/>
    </xf>
    <xf numFmtId="0" fontId="55" fillId="0" borderId="100" xfId="0" applyFont="1" applyBorder="1" applyAlignment="1">
      <alignment horizontal="center" vertical="center" wrapText="1"/>
    </xf>
    <xf numFmtId="0" fontId="55" fillId="0" borderId="127" xfId="0" applyFont="1" applyBorder="1" applyAlignment="1">
      <alignment horizontal="center" vertical="center" wrapText="1"/>
    </xf>
    <xf numFmtId="0" fontId="54" fillId="0" borderId="128" xfId="0" applyFont="1" applyBorder="1" applyAlignment="1">
      <alignment horizontal="center" vertical="center" wrapText="1"/>
    </xf>
    <xf numFmtId="0" fontId="64" fillId="0" borderId="115" xfId="0" applyFont="1" applyBorder="1" applyAlignment="1">
      <alignment horizontal="center" vertical="center" wrapText="1"/>
    </xf>
    <xf numFmtId="0" fontId="64" fillId="0" borderId="76" xfId="0" applyFont="1" applyBorder="1" applyAlignment="1">
      <alignment horizontal="center" vertical="center" wrapText="1"/>
    </xf>
    <xf numFmtId="0" fontId="64" fillId="0" borderId="93" xfId="0" applyFont="1" applyBorder="1" applyAlignment="1">
      <alignment horizontal="center" vertical="center" wrapText="1"/>
    </xf>
    <xf numFmtId="0" fontId="64" fillId="0" borderId="126" xfId="0" applyFont="1" applyBorder="1" applyAlignment="1">
      <alignment horizontal="center" vertical="center" wrapText="1"/>
    </xf>
    <xf numFmtId="0" fontId="64" fillId="0" borderId="100" xfId="0" applyFont="1" applyBorder="1" applyAlignment="1">
      <alignment horizontal="center" vertical="center" wrapText="1"/>
    </xf>
    <xf numFmtId="0" fontId="64" fillId="0" borderId="128" xfId="0" applyFont="1" applyBorder="1" applyAlignment="1">
      <alignment horizontal="center" vertical="center" wrapText="1"/>
    </xf>
    <xf numFmtId="0" fontId="64" fillId="0" borderId="70" xfId="0" applyFont="1" applyBorder="1" applyAlignment="1">
      <alignment horizontal="center" vertical="center" wrapText="1"/>
    </xf>
    <xf numFmtId="0" fontId="64" fillId="0" borderId="45" xfId="0" applyFont="1" applyBorder="1" applyAlignment="1">
      <alignment horizontal="center" vertical="center" wrapText="1"/>
    </xf>
    <xf numFmtId="0" fontId="54" fillId="0" borderId="129" xfId="0" applyFont="1" applyBorder="1" applyAlignment="1">
      <alignment horizontal="center" vertical="center" wrapText="1"/>
    </xf>
    <xf numFmtId="0" fontId="54" fillId="0" borderId="130" xfId="0" applyFont="1" applyBorder="1" applyAlignment="1">
      <alignment horizontal="center" vertical="center" wrapText="1"/>
    </xf>
    <xf numFmtId="0" fontId="54" fillId="0" borderId="131" xfId="0" applyFont="1" applyBorder="1" applyAlignment="1">
      <alignment horizontal="center" vertical="center" wrapText="1"/>
    </xf>
    <xf numFmtId="0" fontId="54" fillId="0" borderId="132" xfId="0" applyFont="1" applyBorder="1" applyAlignment="1">
      <alignment horizontal="center" vertical="center" wrapText="1"/>
    </xf>
    <xf numFmtId="0" fontId="54" fillId="0" borderId="133" xfId="0" applyFont="1" applyBorder="1" applyAlignment="1">
      <alignment horizontal="center" vertical="center" wrapText="1"/>
    </xf>
    <xf numFmtId="0" fontId="54" fillId="0" borderId="134" xfId="0" applyFont="1" applyBorder="1" applyAlignment="1">
      <alignment horizontal="center" vertical="center" wrapText="1"/>
    </xf>
    <xf numFmtId="0" fontId="54" fillId="0" borderId="118" xfId="0" applyFont="1" applyBorder="1" applyAlignment="1">
      <alignment horizontal="center" vertical="center" wrapText="1"/>
    </xf>
    <xf numFmtId="0" fontId="54" fillId="0" borderId="119" xfId="0" applyFont="1" applyBorder="1" applyAlignment="1">
      <alignment horizontal="center" vertical="center" wrapText="1"/>
    </xf>
    <xf numFmtId="0" fontId="54" fillId="0" borderId="99" xfId="0" applyFont="1" applyBorder="1" applyAlignment="1">
      <alignment horizontal="center" vertical="center" wrapText="1"/>
    </xf>
    <xf numFmtId="0" fontId="64" fillId="0" borderId="129" xfId="0" applyFont="1" applyBorder="1" applyAlignment="1">
      <alignment horizontal="center" vertical="center" wrapText="1"/>
    </xf>
    <xf numFmtId="0" fontId="64" fillId="0" borderId="130" xfId="0" applyFont="1" applyBorder="1" applyAlignment="1">
      <alignment horizontal="center" vertical="center" wrapText="1"/>
    </xf>
    <xf numFmtId="0" fontId="64" fillId="0" borderId="131" xfId="0" applyFont="1" applyBorder="1" applyAlignment="1">
      <alignment horizontal="center" vertical="center" wrapText="1"/>
    </xf>
    <xf numFmtId="0" fontId="65" fillId="0" borderId="0" xfId="0" applyFont="1" applyAlignment="1">
      <alignment horizontal="center" vertical="center"/>
    </xf>
    <xf numFmtId="0" fontId="65" fillId="0" borderId="0" xfId="0" applyFont="1" applyAlignment="1">
      <alignment horizontal="left" vertical="center"/>
    </xf>
    <xf numFmtId="0" fontId="41" fillId="0" borderId="0" xfId="43" applyAlignment="1">
      <alignment vertical="center"/>
    </xf>
    <xf numFmtId="0" fontId="49" fillId="0" borderId="0" xfId="0" applyFont="1" applyAlignment="1">
      <alignment vertical="center"/>
    </xf>
    <xf numFmtId="0" fontId="55" fillId="0" borderId="20" xfId="0" applyFont="1" applyBorder="1" applyAlignment="1">
      <alignment horizontal="center" vertical="center" wrapText="1"/>
    </xf>
    <xf numFmtId="0" fontId="54" fillId="0" borderId="77" xfId="0" applyFont="1" applyBorder="1" applyAlignment="1">
      <alignment horizontal="center" vertical="center" wrapText="1"/>
    </xf>
    <xf numFmtId="0" fontId="55" fillId="0" borderId="24" xfId="0" applyFont="1" applyBorder="1" applyAlignment="1">
      <alignment horizontal="center" vertical="center" wrapText="1"/>
    </xf>
    <xf numFmtId="0" fontId="55" fillId="0" borderId="21" xfId="0" applyFont="1" applyBorder="1" applyAlignment="1">
      <alignment horizontal="center" vertical="center" wrapText="1"/>
    </xf>
    <xf numFmtId="0" fontId="55" fillId="0" borderId="10" xfId="0" applyFont="1" applyBorder="1" applyAlignment="1">
      <alignment horizontal="center" vertical="center" wrapText="1"/>
    </xf>
    <xf numFmtId="0" fontId="55" fillId="0" borderId="15" xfId="0" applyFont="1" applyBorder="1" applyAlignment="1">
      <alignment horizontal="center" vertical="center" wrapText="1"/>
    </xf>
    <xf numFmtId="0" fontId="55" fillId="0" borderId="16" xfId="0" applyFont="1" applyBorder="1" applyAlignment="1">
      <alignment horizontal="center" vertical="center" wrapText="1"/>
    </xf>
    <xf numFmtId="0" fontId="55" fillId="0" borderId="135" xfId="0" applyFont="1" applyBorder="1" applyAlignment="1">
      <alignment horizontal="center" vertical="center" wrapText="1"/>
    </xf>
    <xf numFmtId="0" fontId="55" fillId="0" borderId="111" xfId="0" applyFont="1" applyBorder="1" applyAlignment="1">
      <alignment horizontal="center" vertical="center" wrapText="1"/>
    </xf>
    <xf numFmtId="0" fontId="55" fillId="0" borderId="112" xfId="0" applyFont="1" applyBorder="1" applyAlignment="1">
      <alignment horizontal="center" vertical="center" wrapText="1"/>
    </xf>
    <xf numFmtId="0" fontId="55" fillId="0" borderId="136" xfId="0" applyFont="1" applyBorder="1" applyAlignment="1">
      <alignment horizontal="center" vertical="center" wrapText="1"/>
    </xf>
    <xf numFmtId="0" fontId="54" fillId="0" borderId="19" xfId="0" applyFont="1" applyBorder="1" applyAlignment="1">
      <alignment horizontal="center" vertical="center" wrapText="1"/>
    </xf>
    <xf numFmtId="0" fontId="54" fillId="0" borderId="137" xfId="0" applyFont="1" applyBorder="1" applyAlignment="1">
      <alignment horizontal="center" vertical="center" wrapText="1"/>
    </xf>
    <xf numFmtId="0" fontId="54" fillId="0" borderId="101" xfId="0" applyFont="1" applyBorder="1" applyAlignment="1">
      <alignment vertical="center"/>
    </xf>
    <xf numFmtId="0" fontId="54" fillId="0" borderId="0" xfId="0" applyFont="1" applyBorder="1" applyAlignment="1">
      <alignment vertical="center"/>
    </xf>
    <xf numFmtId="0" fontId="54" fillId="0" borderId="10" xfId="0" applyFont="1" applyBorder="1" applyAlignment="1">
      <alignment vertical="center"/>
    </xf>
    <xf numFmtId="176" fontId="54" fillId="0" borderId="19" xfId="0" applyNumberFormat="1" applyFont="1" applyBorder="1" applyAlignment="1">
      <alignment horizontal="center" vertical="center" wrapText="1"/>
    </xf>
    <xf numFmtId="0" fontId="54" fillId="0" borderId="0" xfId="0" applyFont="1" applyBorder="1" applyAlignment="1">
      <alignment horizontal="center" vertical="center" wrapText="1"/>
    </xf>
    <xf numFmtId="0" fontId="0" fillId="0" borderId="138" xfId="0" applyBorder="1" applyAlignment="1">
      <alignment horizontal="center" vertical="center"/>
    </xf>
    <xf numFmtId="0" fontId="66" fillId="0" borderId="20" xfId="0" applyFont="1" applyBorder="1" applyAlignment="1">
      <alignment horizontal="center" vertical="center" wrapText="1"/>
    </xf>
    <xf numFmtId="0" fontId="54" fillId="0" borderId="11" xfId="0" applyFont="1" applyBorder="1" applyAlignment="1">
      <alignment vertical="center"/>
    </xf>
    <xf numFmtId="0" fontId="54" fillId="0" borderId="22" xfId="0" applyFont="1" applyBorder="1" applyAlignment="1">
      <alignment horizontal="left" vertical="center" wrapText="1"/>
    </xf>
    <xf numFmtId="0" fontId="54" fillId="0" borderId="19" xfId="0" applyFont="1" applyBorder="1" applyAlignment="1">
      <alignment horizontal="left" vertical="center" wrapText="1"/>
    </xf>
    <xf numFmtId="0" fontId="54" fillId="0" borderId="0" xfId="0" applyFont="1" applyBorder="1" applyAlignment="1">
      <alignment horizontal="left" vertical="center" wrapText="1"/>
    </xf>
    <xf numFmtId="0" fontId="54" fillId="0" borderId="14" xfId="0" applyFont="1" applyBorder="1" applyAlignment="1">
      <alignment vertical="center"/>
    </xf>
    <xf numFmtId="0" fontId="54" fillId="0" borderId="15" xfId="0" applyFont="1" applyBorder="1" applyAlignment="1">
      <alignment vertical="center"/>
    </xf>
    <xf numFmtId="0" fontId="56" fillId="0" borderId="19" xfId="0" applyFont="1" applyBorder="1" applyAlignment="1">
      <alignment horizontal="center" vertical="center" wrapText="1"/>
    </xf>
    <xf numFmtId="0" fontId="59" fillId="0" borderId="0" xfId="0" applyFont="1" applyBorder="1" applyAlignment="1">
      <alignment horizontal="center" vertical="center" wrapText="1"/>
    </xf>
    <xf numFmtId="0" fontId="67" fillId="0" borderId="19" xfId="0" applyFont="1" applyBorder="1" applyAlignment="1">
      <alignment horizontal="left" vertical="center" wrapText="1"/>
    </xf>
    <xf numFmtId="0" fontId="0" fillId="0" borderId="0" xfId="0" applyAlignment="1">
      <alignment vertical="top" wrapText="1"/>
    </xf>
    <xf numFmtId="0" fontId="54" fillId="0" borderId="113" xfId="0" applyFont="1" applyBorder="1" applyAlignment="1">
      <alignment vertical="center" wrapText="1"/>
    </xf>
    <xf numFmtId="0" fontId="54" fillId="0" borderId="109" xfId="0" applyFont="1" applyBorder="1" applyAlignment="1">
      <alignment vertical="center" wrapText="1"/>
    </xf>
    <xf numFmtId="0" fontId="54" fillId="0" borderId="114" xfId="0" applyFont="1" applyBorder="1" applyAlignment="1">
      <alignment vertical="center" wrapText="1"/>
    </xf>
    <xf numFmtId="0" fontId="54" fillId="0" borderId="105" xfId="0" applyFont="1" applyBorder="1" applyAlignment="1">
      <alignment vertical="center" wrapText="1"/>
    </xf>
    <xf numFmtId="0" fontId="54" fillId="0" borderId="11" xfId="0" applyFont="1" applyBorder="1" applyAlignment="1">
      <alignment vertical="center" wrapText="1"/>
    </xf>
    <xf numFmtId="0" fontId="54" fillId="0" borderId="12" xfId="0" applyFont="1" applyBorder="1" applyAlignment="1">
      <alignment vertical="center" wrapText="1"/>
    </xf>
    <xf numFmtId="0" fontId="54" fillId="0" borderId="139" xfId="0" applyFont="1" applyBorder="1" applyAlignment="1">
      <alignment horizontal="center" vertical="center" wrapText="1"/>
    </xf>
    <xf numFmtId="0" fontId="54" fillId="0" borderId="97" xfId="0" applyFont="1" applyBorder="1" applyAlignment="1">
      <alignment horizontal="center" vertical="center" wrapText="1"/>
    </xf>
    <xf numFmtId="0" fontId="54" fillId="0" borderId="140" xfId="0" applyFont="1" applyBorder="1" applyAlignment="1">
      <alignment horizontal="center" vertical="center"/>
    </xf>
    <xf numFmtId="0" fontId="54" fillId="0" borderId="72" xfId="0" applyFont="1" applyBorder="1" applyAlignment="1">
      <alignment horizontal="center" vertical="center"/>
    </xf>
    <xf numFmtId="0" fontId="55" fillId="0" borderId="141" xfId="0" applyFont="1" applyBorder="1" applyAlignment="1">
      <alignment horizontal="center" vertical="center"/>
    </xf>
    <xf numFmtId="0" fontId="55" fillId="0" borderId="23" xfId="0" applyFont="1" applyBorder="1" applyAlignment="1">
      <alignment horizontal="center" vertical="center"/>
    </xf>
    <xf numFmtId="0" fontId="54" fillId="0" borderId="137" xfId="0" applyFont="1" applyBorder="1" applyAlignment="1">
      <alignment horizontal="center" vertical="center"/>
    </xf>
    <xf numFmtId="0" fontId="55" fillId="0" borderId="16" xfId="0" applyFont="1" applyBorder="1" applyAlignment="1">
      <alignment horizontal="center" vertical="center"/>
    </xf>
    <xf numFmtId="0" fontId="54" fillId="0" borderId="142" xfId="0" applyFont="1" applyBorder="1" applyAlignment="1">
      <alignment horizontal="center" vertical="center"/>
    </xf>
    <xf numFmtId="0" fontId="54" fillId="0" borderId="97" xfId="0" applyFont="1" applyBorder="1" applyAlignment="1">
      <alignment horizontal="center" vertical="center"/>
    </xf>
    <xf numFmtId="0" fontId="54" fillId="0" borderId="139" xfId="0" applyFont="1" applyBorder="1" applyAlignment="1">
      <alignment horizontal="center" vertical="center"/>
    </xf>
    <xf numFmtId="0" fontId="55" fillId="0" borderId="135" xfId="0" applyFont="1" applyBorder="1" applyAlignment="1">
      <alignment horizontal="center" vertical="center"/>
    </xf>
    <xf numFmtId="0" fontId="55" fillId="0" borderId="136" xfId="0" applyFont="1" applyBorder="1" applyAlignment="1">
      <alignment horizontal="center" vertical="center"/>
    </xf>
    <xf numFmtId="0" fontId="55" fillId="0" borderId="143" xfId="0" applyFont="1" applyBorder="1" applyAlignment="1">
      <alignment horizontal="center" vertical="center"/>
    </xf>
    <xf numFmtId="0" fontId="55" fillId="0" borderId="111" xfId="0" applyFont="1" applyBorder="1" applyAlignment="1">
      <alignment horizontal="center" vertical="center"/>
    </xf>
    <xf numFmtId="0" fontId="54" fillId="0" borderId="144" xfId="0" applyFont="1" applyBorder="1" applyAlignment="1">
      <alignment horizontal="center" vertical="center"/>
    </xf>
    <xf numFmtId="0" fontId="55" fillId="0" borderId="145" xfId="0" applyFont="1" applyBorder="1" applyAlignment="1">
      <alignment horizontal="center" vertical="center"/>
    </xf>
    <xf numFmtId="0" fontId="54" fillId="0" borderId="146" xfId="0" applyFont="1" applyBorder="1" applyAlignment="1">
      <alignment horizontal="center" vertical="center" wrapText="1"/>
    </xf>
    <xf numFmtId="0" fontId="54" fillId="0" borderId="19" xfId="0" applyFont="1" applyBorder="1" applyAlignment="1">
      <alignment horizontal="center" vertical="center"/>
    </xf>
    <xf numFmtId="0" fontId="54" fillId="0" borderId="22" xfId="0" applyFont="1" applyBorder="1" applyAlignment="1">
      <alignment horizontal="center" vertical="center"/>
    </xf>
    <xf numFmtId="0" fontId="68" fillId="35" borderId="138" xfId="0" applyFont="1" applyFill="1" applyBorder="1" applyAlignment="1">
      <alignment horizontal="center" vertical="center"/>
    </xf>
    <xf numFmtId="0" fontId="68" fillId="35" borderId="147" xfId="0" applyFont="1" applyFill="1" applyBorder="1" applyAlignment="1">
      <alignment horizontal="center" vertical="center"/>
    </xf>
    <xf numFmtId="0" fontId="68" fillId="35" borderId="13" xfId="0" applyFont="1" applyFill="1" applyBorder="1" applyAlignment="1">
      <alignment horizontal="center" vertical="center"/>
    </xf>
    <xf numFmtId="0" fontId="54" fillId="0" borderId="106" xfId="0" applyFont="1" applyBorder="1" applyAlignment="1">
      <alignment vertical="center" wrapText="1"/>
    </xf>
    <xf numFmtId="0" fontId="54" fillId="0" borderId="107" xfId="0" applyFont="1" applyBorder="1" applyAlignment="1">
      <alignment vertical="center" wrapText="1"/>
    </xf>
    <xf numFmtId="0" fontId="54" fillId="0" borderId="108" xfId="0" applyFont="1" applyBorder="1" applyAlignment="1">
      <alignment vertical="center" wrapText="1"/>
    </xf>
    <xf numFmtId="0" fontId="54" fillId="0" borderId="101" xfId="0" applyFont="1" applyBorder="1" applyAlignment="1">
      <alignment vertical="center" wrapText="1"/>
    </xf>
    <xf numFmtId="0" fontId="54" fillId="0" borderId="0" xfId="0" applyFont="1" applyBorder="1" applyAlignment="1">
      <alignment vertical="center" wrapText="1"/>
    </xf>
    <xf numFmtId="0" fontId="54" fillId="0" borderId="10" xfId="0" applyFont="1" applyBorder="1" applyAlignment="1">
      <alignment vertical="center" wrapText="1"/>
    </xf>
    <xf numFmtId="0" fontId="55" fillId="0" borderId="138" xfId="0" applyFont="1" applyBorder="1" applyAlignment="1">
      <alignment horizontal="left" vertical="center" wrapText="1"/>
    </xf>
    <xf numFmtId="0" fontId="55" fillId="0" borderId="148" xfId="0" applyFont="1" applyBorder="1" applyAlignment="1">
      <alignment horizontal="left" vertical="center" wrapText="1"/>
    </xf>
    <xf numFmtId="0" fontId="54" fillId="0" borderId="0" xfId="0" applyFont="1" applyBorder="1" applyAlignment="1">
      <alignment horizontal="center" vertical="center"/>
    </xf>
    <xf numFmtId="0" fontId="54" fillId="0" borderId="19"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109" xfId="0" applyFont="1" applyBorder="1" applyAlignment="1">
      <alignment horizontal="center" vertical="center"/>
    </xf>
    <xf numFmtId="0" fontId="54" fillId="0" borderId="14" xfId="0" applyFont="1" applyBorder="1" applyAlignment="1">
      <alignment horizontal="center" vertical="center"/>
    </xf>
    <xf numFmtId="0" fontId="55" fillId="0" borderId="112" xfId="0" applyFont="1" applyBorder="1" applyAlignment="1">
      <alignment horizontal="center" vertical="center"/>
    </xf>
    <xf numFmtId="0" fontId="54" fillId="0" borderId="149" xfId="0" applyFont="1" applyBorder="1" applyAlignment="1">
      <alignment horizontal="center" vertical="center" wrapText="1"/>
    </xf>
    <xf numFmtId="0" fontId="54" fillId="0" borderId="103" xfId="0" applyFont="1" applyBorder="1" applyAlignment="1">
      <alignment horizontal="center" vertical="center" wrapText="1"/>
    </xf>
    <xf numFmtId="0" fontId="0" fillId="0" borderId="146" xfId="0" applyBorder="1" applyAlignment="1">
      <alignment horizontal="center" vertical="center" wrapText="1"/>
    </xf>
    <xf numFmtId="0" fontId="0" fillId="0" borderId="107" xfId="0" applyBorder="1" applyAlignment="1">
      <alignment horizontal="center" vertical="center" wrapText="1"/>
    </xf>
    <xf numFmtId="0" fontId="0" fillId="0" borderId="108" xfId="0" applyBorder="1" applyAlignment="1">
      <alignment horizontal="center" vertical="center" wrapText="1"/>
    </xf>
    <xf numFmtId="0" fontId="0" fillId="0" borderId="139" xfId="0"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15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58" fillId="0" borderId="109" xfId="0" applyFont="1" applyBorder="1" applyAlignment="1">
      <alignment horizontal="center" vertical="center" wrapText="1"/>
    </xf>
    <xf numFmtId="0" fontId="58" fillId="0" borderId="143" xfId="0" applyFont="1" applyBorder="1" applyAlignment="1">
      <alignment horizontal="center" vertical="center" wrapText="1"/>
    </xf>
    <xf numFmtId="0" fontId="58" fillId="0" borderId="11" xfId="0" applyFont="1" applyBorder="1" applyAlignment="1">
      <alignment horizontal="center" vertical="center" wrapText="1"/>
    </xf>
    <xf numFmtId="0" fontId="58" fillId="0" borderId="110" xfId="0" applyFont="1" applyBorder="1" applyAlignment="1">
      <alignment horizontal="center" vertical="center" wrapText="1"/>
    </xf>
    <xf numFmtId="0" fontId="54" fillId="0" borderId="22" xfId="0" applyFont="1" applyBorder="1" applyAlignment="1">
      <alignment horizontal="center" vertical="center" wrapText="1"/>
    </xf>
    <xf numFmtId="0" fontId="55" fillId="0" borderId="151" xfId="0" applyFont="1" applyBorder="1" applyAlignment="1">
      <alignment horizontal="center" vertical="center"/>
    </xf>
    <xf numFmtId="0" fontId="49" fillId="35" borderId="147" xfId="0" applyFont="1" applyFill="1" applyBorder="1" applyAlignment="1">
      <alignment horizontal="center" vertical="center"/>
    </xf>
    <xf numFmtId="0" fontId="49" fillId="35" borderId="13" xfId="0" applyFont="1" applyFill="1" applyBorder="1" applyAlignment="1">
      <alignment horizontal="center" vertical="center"/>
    </xf>
    <xf numFmtId="0" fontId="54" fillId="0" borderId="102" xfId="0" applyFont="1" applyBorder="1" applyAlignment="1">
      <alignment horizontal="center" vertical="center" wrapText="1"/>
    </xf>
    <xf numFmtId="0" fontId="55" fillId="0" borderId="23" xfId="0" applyFont="1" applyBorder="1" applyAlignment="1">
      <alignment horizontal="center" vertical="center" wrapText="1"/>
    </xf>
    <xf numFmtId="0" fontId="55" fillId="0" borderId="42" xfId="0" applyFont="1" applyBorder="1" applyAlignment="1">
      <alignment horizontal="center" vertical="center" wrapText="1"/>
    </xf>
    <xf numFmtId="0" fontId="55" fillId="0" borderId="77" xfId="0" applyFont="1" applyBorder="1" applyAlignment="1">
      <alignment horizontal="center" vertical="center" wrapText="1"/>
    </xf>
    <xf numFmtId="0" fontId="55" fillId="0" borderId="72" xfId="0" applyFont="1" applyBorder="1" applyAlignment="1">
      <alignment horizontal="center" vertical="center" wrapText="1"/>
    </xf>
    <xf numFmtId="0" fontId="55" fillId="0" borderId="138" xfId="0" applyFont="1" applyBorder="1" applyAlignment="1">
      <alignment vertical="center" wrapText="1"/>
    </xf>
    <xf numFmtId="0" fontId="55" fillId="0" borderId="152" xfId="0" applyFont="1" applyBorder="1" applyAlignment="1">
      <alignment vertical="center" wrapText="1"/>
    </xf>
    <xf numFmtId="0" fontId="54" fillId="0" borderId="77" xfId="0" applyFont="1" applyBorder="1" applyAlignment="1">
      <alignment horizontal="center" vertical="center" wrapText="1"/>
    </xf>
    <xf numFmtId="0" fontId="54" fillId="0" borderId="96" xfId="0" applyFont="1" applyBorder="1" applyAlignment="1">
      <alignment horizontal="center" vertical="center" wrapText="1"/>
    </xf>
    <xf numFmtId="0" fontId="55" fillId="0" borderId="140" xfId="0" applyFont="1" applyBorder="1" applyAlignment="1">
      <alignment horizontal="center" vertical="center" wrapText="1"/>
    </xf>
    <xf numFmtId="0" fontId="55" fillId="0" borderId="153" xfId="0" applyFont="1" applyBorder="1" applyAlignment="1">
      <alignment horizontal="center" vertical="center" wrapText="1"/>
    </xf>
    <xf numFmtId="0" fontId="54" fillId="0" borderId="77" xfId="0" applyFont="1" applyBorder="1" applyAlignment="1">
      <alignment horizontal="center" vertical="center"/>
    </xf>
    <xf numFmtId="0" fontId="54" fillId="0" borderId="154" xfId="0" applyFont="1" applyBorder="1" applyAlignment="1">
      <alignment horizontal="center" vertical="center"/>
    </xf>
    <xf numFmtId="0" fontId="55" fillId="0" borderId="48" xfId="0" applyFont="1" applyBorder="1" applyAlignment="1">
      <alignment horizontal="center" vertical="center" wrapText="1"/>
    </xf>
    <xf numFmtId="0" fontId="54" fillId="0" borderId="103" xfId="0" applyFont="1" applyBorder="1" applyAlignment="1">
      <alignment horizontal="center" vertical="center"/>
    </xf>
    <xf numFmtId="0" fontId="54" fillId="0" borderId="21" xfId="0" applyFont="1" applyBorder="1" applyAlignment="1">
      <alignment horizontal="center" vertical="center"/>
    </xf>
    <xf numFmtId="0" fontId="54" fillId="0" borderId="102" xfId="0" applyFont="1" applyBorder="1" applyAlignment="1">
      <alignment horizontal="center" vertical="center"/>
    </xf>
    <xf numFmtId="0" fontId="54" fillId="0" borderId="24" xfId="0" applyFont="1" applyBorder="1" applyAlignment="1">
      <alignment horizontal="center" vertical="center"/>
    </xf>
    <xf numFmtId="0" fontId="54" fillId="0" borderId="20" xfId="0" applyFont="1" applyBorder="1" applyAlignment="1">
      <alignment horizontal="center" vertical="center" wrapText="1"/>
    </xf>
    <xf numFmtId="0" fontId="54" fillId="0" borderId="105" xfId="0" applyFont="1" applyBorder="1" applyAlignment="1">
      <alignment horizontal="center" vertical="center" wrapText="1"/>
    </xf>
    <xf numFmtId="0" fontId="54" fillId="0" borderId="18" xfId="0" applyFont="1" applyBorder="1" applyAlignment="1">
      <alignment horizontal="center" vertical="center" wrapText="1"/>
    </xf>
    <xf numFmtId="0" fontId="54" fillId="0" borderId="155" xfId="0" applyFont="1" applyBorder="1" applyAlignment="1">
      <alignment horizontal="center" vertical="center" wrapText="1"/>
    </xf>
    <xf numFmtId="0" fontId="54" fillId="0" borderId="156" xfId="0" applyFont="1" applyBorder="1" applyAlignment="1">
      <alignment horizontal="center" vertical="center"/>
    </xf>
    <xf numFmtId="0" fontId="54" fillId="0" borderId="135" xfId="0" applyFont="1" applyBorder="1" applyAlignment="1">
      <alignment horizontal="center" vertical="center"/>
    </xf>
    <xf numFmtId="0" fontId="54" fillId="0" borderId="136" xfId="0" applyFont="1" applyBorder="1" applyAlignment="1">
      <alignment horizontal="center" vertical="center"/>
    </xf>
    <xf numFmtId="0" fontId="54" fillId="0" borderId="157" xfId="0" applyFont="1" applyBorder="1" applyAlignment="1">
      <alignment horizontal="center" vertical="center" wrapText="1"/>
    </xf>
    <xf numFmtId="0" fontId="55" fillId="0" borderId="108" xfId="0" applyFont="1" applyBorder="1" applyAlignment="1">
      <alignment horizontal="center" vertical="center" wrapText="1"/>
    </xf>
    <xf numFmtId="0" fontId="55" fillId="0" borderId="24" xfId="0" applyFont="1" applyBorder="1" applyAlignment="1">
      <alignment horizontal="center" vertical="center" wrapText="1"/>
    </xf>
    <xf numFmtId="0" fontId="55" fillId="0" borderId="21" xfId="0" applyFont="1" applyBorder="1" applyAlignment="1">
      <alignment horizontal="center" vertical="center" wrapText="1"/>
    </xf>
    <xf numFmtId="0" fontId="55" fillId="0" borderId="21" xfId="0" applyFont="1" applyBorder="1" applyAlignment="1">
      <alignment horizontal="center" vertical="center"/>
    </xf>
    <xf numFmtId="0" fontId="55" fillId="0" borderId="24" xfId="0" applyFont="1" applyBorder="1" applyAlignment="1">
      <alignment horizontal="center" vertical="center"/>
    </xf>
    <xf numFmtId="0" fontId="55" fillId="0" borderId="10" xfId="0" applyFont="1" applyBorder="1" applyAlignment="1">
      <alignment horizontal="center" vertical="center" wrapText="1"/>
    </xf>
    <xf numFmtId="0" fontId="55" fillId="0" borderId="15" xfId="0" applyFont="1" applyBorder="1" applyAlignment="1">
      <alignment horizontal="center" vertical="center" wrapText="1"/>
    </xf>
    <xf numFmtId="0" fontId="55" fillId="0" borderId="114" xfId="0" applyFont="1" applyBorder="1" applyAlignment="1">
      <alignment horizontal="center" vertical="center" wrapText="1"/>
    </xf>
    <xf numFmtId="0" fontId="54" fillId="0" borderId="101" xfId="0" applyFont="1" applyBorder="1" applyAlignment="1">
      <alignment horizontal="center" vertical="center"/>
    </xf>
    <xf numFmtId="0" fontId="54" fillId="0" borderId="10" xfId="0" applyFont="1" applyBorder="1" applyAlignment="1">
      <alignment horizontal="center" vertical="center"/>
    </xf>
    <xf numFmtId="0" fontId="64" fillId="0" borderId="109" xfId="0" applyNumberFormat="1" applyFont="1" applyBorder="1" applyAlignment="1">
      <alignment horizontal="center" vertical="center"/>
    </xf>
    <xf numFmtId="0" fontId="64" fillId="0" borderId="0" xfId="0" applyNumberFormat="1" applyFont="1" applyBorder="1" applyAlignment="1">
      <alignment horizontal="center" vertical="center"/>
    </xf>
    <xf numFmtId="0" fontId="55" fillId="0" borderId="114" xfId="0" applyFont="1" applyBorder="1" applyAlignment="1">
      <alignment horizontal="center" vertical="center"/>
    </xf>
    <xf numFmtId="0" fontId="55" fillId="0" borderId="10" xfId="0" applyFont="1" applyBorder="1" applyAlignment="1">
      <alignment horizontal="center" vertical="center"/>
    </xf>
    <xf numFmtId="0" fontId="64" fillId="0" borderId="19" xfId="0" applyNumberFormat="1" applyFont="1" applyBorder="1" applyAlignment="1">
      <alignment horizontal="center" vertical="center"/>
    </xf>
    <xf numFmtId="0" fontId="64" fillId="0" borderId="22" xfId="0" applyNumberFormat="1" applyFont="1" applyBorder="1" applyAlignment="1">
      <alignment horizontal="center" vertical="center"/>
    </xf>
    <xf numFmtId="0" fontId="0" fillId="0" borderId="158" xfId="0" applyBorder="1" applyAlignment="1">
      <alignment horizontal="center" vertical="center" wrapText="1"/>
    </xf>
    <xf numFmtId="0" fontId="0" fillId="0" borderId="159" xfId="0" applyBorder="1" applyAlignment="1">
      <alignment horizontal="center" vertical="center" wrapText="1"/>
    </xf>
    <xf numFmtId="0" fontId="0" fillId="0" borderId="71" xfId="0" applyBorder="1" applyAlignment="1">
      <alignment horizontal="center" vertical="center" wrapText="1"/>
    </xf>
    <xf numFmtId="0" fontId="64" fillId="0" borderId="106" xfId="0" applyNumberFormat="1" applyFont="1" applyBorder="1" applyAlignment="1">
      <alignment horizontal="center" vertical="center"/>
    </xf>
    <xf numFmtId="0" fontId="64" fillId="0" borderId="101" xfId="0" applyNumberFormat="1" applyFont="1" applyBorder="1" applyAlignment="1">
      <alignment horizontal="center" vertical="center"/>
    </xf>
    <xf numFmtId="0" fontId="64" fillId="0" borderId="103" xfId="0" applyNumberFormat="1" applyFont="1" applyBorder="1" applyAlignment="1">
      <alignment horizontal="center" vertical="center"/>
    </xf>
    <xf numFmtId="0" fontId="64" fillId="0" borderId="102" xfId="0" applyNumberFormat="1" applyFont="1" applyBorder="1" applyAlignment="1">
      <alignment horizontal="center" vertical="center"/>
    </xf>
    <xf numFmtId="0" fontId="55" fillId="0" borderId="20" xfId="0" applyFont="1" applyBorder="1" applyAlignment="1">
      <alignment horizontal="center" vertical="center"/>
    </xf>
    <xf numFmtId="178" fontId="64" fillId="0" borderId="103" xfId="0" applyNumberFormat="1" applyFont="1" applyBorder="1" applyAlignment="1">
      <alignment horizontal="center" vertical="center"/>
    </xf>
    <xf numFmtId="178" fontId="64" fillId="0" borderId="102" xfId="0" applyNumberFormat="1" applyFont="1" applyBorder="1" applyAlignment="1">
      <alignment horizontal="center" vertical="center"/>
    </xf>
    <xf numFmtId="178" fontId="64" fillId="0" borderId="103" xfId="0" applyNumberFormat="1" applyFont="1" applyBorder="1" applyAlignment="1">
      <alignment horizontal="center" vertical="center" wrapText="1"/>
    </xf>
    <xf numFmtId="178" fontId="64" fillId="0" borderId="104" xfId="0" applyNumberFormat="1" applyFont="1" applyBorder="1" applyAlignment="1">
      <alignment horizontal="center" vertical="center" wrapText="1"/>
    </xf>
    <xf numFmtId="0" fontId="55" fillId="0" borderId="20" xfId="0" applyFont="1" applyBorder="1" applyAlignment="1">
      <alignment horizontal="center" vertical="center" wrapText="1"/>
    </xf>
    <xf numFmtId="0" fontId="55" fillId="0" borderId="17" xfId="0" applyFont="1" applyBorder="1" applyAlignment="1">
      <alignment horizontal="center" vertical="center" wrapText="1"/>
    </xf>
    <xf numFmtId="0" fontId="55" fillId="0" borderId="12" xfId="0" applyFont="1" applyBorder="1" applyAlignment="1">
      <alignment horizontal="center" vertical="center"/>
    </xf>
    <xf numFmtId="0" fontId="64" fillId="0" borderId="103" xfId="0" applyNumberFormat="1" applyFont="1" applyBorder="1" applyAlignment="1">
      <alignment horizontal="center" vertical="center" wrapText="1"/>
    </xf>
    <xf numFmtId="0" fontId="64" fillId="0" borderId="101" xfId="0" applyNumberFormat="1" applyFont="1" applyBorder="1" applyAlignment="1">
      <alignment horizontal="center" vertical="center" wrapText="1"/>
    </xf>
    <xf numFmtId="0" fontId="64" fillId="0" borderId="102" xfId="0" applyNumberFormat="1" applyFont="1" applyBorder="1" applyAlignment="1">
      <alignment horizontal="center" vertical="center" wrapText="1"/>
    </xf>
    <xf numFmtId="0" fontId="55" fillId="0" borderId="16"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154" xfId="0" applyFont="1" applyBorder="1" applyAlignment="1">
      <alignment horizontal="center" vertical="center" wrapText="1"/>
    </xf>
    <xf numFmtId="0" fontId="54" fillId="0" borderId="12" xfId="0" applyFont="1" applyBorder="1" applyAlignment="1">
      <alignment horizontal="center" vertical="center" wrapText="1"/>
    </xf>
    <xf numFmtId="0" fontId="0" fillId="0" borderId="158" xfId="0" applyBorder="1" applyAlignment="1">
      <alignment horizontal="center" vertical="center"/>
    </xf>
    <xf numFmtId="0" fontId="0" fillId="0" borderId="159" xfId="0" applyBorder="1" applyAlignment="1">
      <alignment horizontal="center" vertical="center"/>
    </xf>
    <xf numFmtId="0" fontId="0" fillId="0" borderId="71" xfId="0" applyBorder="1" applyAlignment="1">
      <alignment horizontal="center" vertical="center"/>
    </xf>
    <xf numFmtId="0" fontId="55" fillId="0" borderId="160" xfId="0" applyFont="1" applyBorder="1" applyAlignment="1">
      <alignment horizontal="left" vertical="center" wrapText="1"/>
    </xf>
    <xf numFmtId="0" fontId="55" fillId="0" borderId="13" xfId="0" applyFont="1" applyBorder="1" applyAlignment="1">
      <alignment horizontal="left" vertical="center" wrapText="1"/>
    </xf>
    <xf numFmtId="0" fontId="64" fillId="0" borderId="113" xfId="0" applyNumberFormat="1" applyFont="1" applyBorder="1" applyAlignment="1">
      <alignment horizontal="center" vertical="center"/>
    </xf>
    <xf numFmtId="0" fontId="66" fillId="0" borderId="19" xfId="0" applyNumberFormat="1" applyFont="1" applyBorder="1" applyAlignment="1">
      <alignment horizontal="center" vertical="center" wrapText="1"/>
    </xf>
    <xf numFmtId="0" fontId="66" fillId="0" borderId="0" xfId="0" applyNumberFormat="1" applyFont="1" applyBorder="1" applyAlignment="1">
      <alignment horizontal="center" vertical="center" wrapText="1"/>
    </xf>
    <xf numFmtId="0" fontId="66" fillId="0" borderId="14" xfId="0" applyNumberFormat="1" applyFont="1" applyBorder="1" applyAlignment="1">
      <alignment horizontal="center" vertical="center" wrapText="1"/>
    </xf>
    <xf numFmtId="0" fontId="66" fillId="0" borderId="0" xfId="0" applyNumberFormat="1" applyFont="1" applyBorder="1" applyAlignment="1">
      <alignment horizontal="center" vertical="center"/>
    </xf>
    <xf numFmtId="0" fontId="66" fillId="0" borderId="22" xfId="0" applyNumberFormat="1" applyFont="1" applyBorder="1" applyAlignment="1">
      <alignment horizontal="center" vertical="center"/>
    </xf>
    <xf numFmtId="178" fontId="64" fillId="0" borderId="0" xfId="0" applyNumberFormat="1" applyFont="1" applyBorder="1" applyAlignment="1">
      <alignment horizontal="center" vertical="center"/>
    </xf>
    <xf numFmtId="178" fontId="64" fillId="0" borderId="22" xfId="0" applyNumberFormat="1" applyFont="1" applyBorder="1" applyAlignment="1">
      <alignment horizontal="center" vertical="center"/>
    </xf>
    <xf numFmtId="0" fontId="66" fillId="0" borderId="19" xfId="0" applyNumberFormat="1" applyFont="1" applyBorder="1" applyAlignment="1">
      <alignment horizontal="center" vertical="center"/>
    </xf>
    <xf numFmtId="178" fontId="64" fillId="0" borderId="19" xfId="0" applyNumberFormat="1" applyFont="1" applyBorder="1" applyAlignment="1">
      <alignment horizontal="center" vertical="center"/>
    </xf>
    <xf numFmtId="178" fontId="64" fillId="0" borderId="19" xfId="0" applyNumberFormat="1" applyFont="1" applyBorder="1" applyAlignment="1">
      <alignment horizontal="center" vertical="center" wrapText="1"/>
    </xf>
    <xf numFmtId="178" fontId="64" fillId="0" borderId="0" xfId="0" applyNumberFormat="1" applyFont="1" applyBorder="1" applyAlignment="1">
      <alignment horizontal="center" vertical="center" wrapText="1"/>
    </xf>
    <xf numFmtId="178" fontId="64" fillId="0" borderId="105" xfId="0" applyNumberFormat="1" applyFont="1" applyBorder="1" applyAlignment="1">
      <alignment horizontal="center" vertical="center"/>
    </xf>
    <xf numFmtId="0" fontId="55" fillId="0" borderId="147" xfId="0" applyFont="1" applyBorder="1" applyAlignment="1">
      <alignment vertical="center" wrapText="1"/>
    </xf>
    <xf numFmtId="0" fontId="0" fillId="0" borderId="101" xfId="0" applyBorder="1" applyAlignment="1">
      <alignment horizontal="center" vertical="center" wrapText="1"/>
    </xf>
    <xf numFmtId="0" fontId="0" fillId="0" borderId="16" xfId="0" applyBorder="1" applyAlignment="1">
      <alignment horizontal="center" vertical="center" wrapText="1"/>
    </xf>
    <xf numFmtId="0" fontId="0" fillId="0" borderId="105" xfId="0" applyBorder="1" applyAlignment="1">
      <alignment horizontal="center" vertical="center" wrapText="1"/>
    </xf>
    <xf numFmtId="0" fontId="0" fillId="0" borderId="18" xfId="0" applyBorder="1" applyAlignment="1">
      <alignment horizontal="center" vertical="center" wrapText="1"/>
    </xf>
    <xf numFmtId="0" fontId="66" fillId="0" borderId="107" xfId="0" applyNumberFormat="1" applyFont="1" applyBorder="1" applyAlignment="1">
      <alignment horizontal="center" vertical="center"/>
    </xf>
    <xf numFmtId="0" fontId="66" fillId="0" borderId="22" xfId="0" applyNumberFormat="1" applyFont="1" applyBorder="1" applyAlignment="1">
      <alignment horizontal="center" vertical="center" wrapText="1"/>
    </xf>
    <xf numFmtId="0" fontId="66" fillId="0" borderId="109" xfId="0" applyNumberFormat="1" applyFont="1" applyBorder="1" applyAlignment="1">
      <alignment horizontal="center" vertical="center"/>
    </xf>
    <xf numFmtId="0" fontId="66" fillId="0" borderId="11" xfId="0" applyNumberFormat="1" applyFont="1" applyBorder="1" applyAlignment="1">
      <alignment horizontal="center" vertical="center"/>
    </xf>
    <xf numFmtId="178" fontId="64" fillId="0" borderId="107" xfId="0" applyNumberFormat="1" applyFont="1" applyBorder="1" applyAlignment="1">
      <alignment horizontal="center" vertical="center"/>
    </xf>
    <xf numFmtId="178" fontId="64" fillId="0" borderId="22" xfId="0" applyNumberFormat="1" applyFont="1" applyBorder="1" applyAlignment="1">
      <alignment horizontal="center" vertical="center" wrapText="1"/>
    </xf>
    <xf numFmtId="178" fontId="64" fillId="0" borderId="14" xfId="0" applyNumberFormat="1" applyFont="1" applyBorder="1" applyAlignment="1">
      <alignment horizontal="center" vertical="center" wrapText="1"/>
    </xf>
    <xf numFmtId="178" fontId="64" fillId="0" borderId="109" xfId="0" applyNumberFormat="1" applyFont="1" applyBorder="1" applyAlignment="1">
      <alignment horizontal="center" vertical="center"/>
    </xf>
    <xf numFmtId="178" fontId="64" fillId="0" borderId="11" xfId="0" applyNumberFormat="1" applyFont="1" applyBorder="1" applyAlignment="1">
      <alignment horizontal="center" vertical="center"/>
    </xf>
    <xf numFmtId="0" fontId="64" fillId="0" borderId="19" xfId="0" applyNumberFormat="1" applyFont="1" applyBorder="1" applyAlignment="1">
      <alignment horizontal="center" vertical="center" wrapText="1"/>
    </xf>
    <xf numFmtId="0" fontId="64" fillId="0" borderId="0" xfId="0" applyNumberFormat="1" applyFont="1" applyBorder="1" applyAlignment="1">
      <alignment horizontal="center" vertical="center" wrapText="1"/>
    </xf>
    <xf numFmtId="0" fontId="64" fillId="0" borderId="22" xfId="0" applyNumberFormat="1" applyFont="1" applyBorder="1" applyAlignment="1">
      <alignment horizontal="center" vertical="center" wrapText="1"/>
    </xf>
    <xf numFmtId="0" fontId="64" fillId="0" borderId="14" xfId="0" applyNumberFormat="1" applyFont="1" applyBorder="1" applyAlignment="1">
      <alignment horizontal="center" vertical="center" wrapText="1"/>
    </xf>
    <xf numFmtId="0" fontId="55" fillId="0" borderId="13" xfId="0" applyFont="1" applyBorder="1" applyAlignment="1">
      <alignment vertical="center" wrapText="1"/>
    </xf>
    <xf numFmtId="0" fontId="39" fillId="36" borderId="138" xfId="0" applyFont="1" applyFill="1" applyBorder="1" applyAlignment="1">
      <alignment horizontal="center" vertical="center"/>
    </xf>
    <xf numFmtId="0" fontId="39" fillId="36" borderId="147" xfId="0" applyFont="1" applyFill="1" applyBorder="1" applyAlignment="1">
      <alignment horizontal="center" vertical="center"/>
    </xf>
    <xf numFmtId="0" fontId="39" fillId="36" borderId="13" xfId="0" applyFont="1" applyFill="1" applyBorder="1" applyAlignment="1">
      <alignment horizontal="center" vertical="center"/>
    </xf>
    <xf numFmtId="176" fontId="54" fillId="0" borderId="103" xfId="0" applyNumberFormat="1" applyFont="1" applyBorder="1" applyAlignment="1">
      <alignment horizontal="center" vertical="center" wrapText="1"/>
    </xf>
    <xf numFmtId="0" fontId="54" fillId="0" borderId="101" xfId="0" applyFont="1" applyBorder="1" applyAlignment="1">
      <alignment horizontal="center" vertical="center" wrapText="1"/>
    </xf>
    <xf numFmtId="0" fontId="55" fillId="0" borderId="135" xfId="0" applyFont="1" applyBorder="1" applyAlignment="1">
      <alignment horizontal="center" vertical="center" wrapText="1"/>
    </xf>
    <xf numFmtId="0" fontId="55" fillId="0" borderId="111" xfId="0" applyFont="1" applyBorder="1" applyAlignment="1">
      <alignment horizontal="center" vertical="center" wrapText="1"/>
    </xf>
    <xf numFmtId="0" fontId="54" fillId="0" borderId="104" xfId="0" applyFont="1" applyBorder="1" applyAlignment="1">
      <alignment horizontal="center" vertical="center" wrapText="1"/>
    </xf>
    <xf numFmtId="0" fontId="55" fillId="0" borderId="112" xfId="0" applyFont="1" applyBorder="1" applyAlignment="1">
      <alignment horizontal="center" vertical="center" wrapText="1"/>
    </xf>
    <xf numFmtId="0" fontId="55" fillId="0" borderId="144" xfId="0" applyFont="1" applyBorder="1" applyAlignment="1">
      <alignment horizontal="center" vertical="center" wrapText="1"/>
    </xf>
    <xf numFmtId="0" fontId="55" fillId="0" borderId="136" xfId="0" applyFont="1" applyBorder="1" applyAlignment="1">
      <alignment horizontal="center" vertical="center" wrapText="1"/>
    </xf>
    <xf numFmtId="0" fontId="54" fillId="0" borderId="161" xfId="0" applyFont="1" applyBorder="1" applyAlignment="1">
      <alignment horizontal="center" vertical="center"/>
    </xf>
    <xf numFmtId="0" fontId="54" fillId="0" borderId="92" xfId="0" applyFont="1" applyBorder="1" applyAlignment="1">
      <alignment horizontal="center" vertical="center" wrapText="1"/>
    </xf>
    <xf numFmtId="0" fontId="54" fillId="0" borderId="162" xfId="0" applyFont="1" applyBorder="1" applyAlignment="1">
      <alignment horizontal="center" vertical="center" wrapText="1"/>
    </xf>
    <xf numFmtId="0" fontId="54" fillId="0" borderId="44" xfId="0" applyFont="1" applyBorder="1" applyAlignment="1">
      <alignment horizontal="center" vertical="center" wrapText="1"/>
    </xf>
    <xf numFmtId="0" fontId="54" fillId="0" borderId="135" xfId="0" applyFont="1" applyBorder="1" applyAlignment="1">
      <alignment horizontal="center" vertical="center" wrapText="1"/>
    </xf>
    <xf numFmtId="0" fontId="54" fillId="0" borderId="136" xfId="0" applyFont="1" applyBorder="1" applyAlignment="1">
      <alignment horizontal="center" vertical="center" wrapText="1"/>
    </xf>
    <xf numFmtId="1" fontId="54" fillId="0" borderId="19" xfId="0" applyNumberFormat="1" applyFont="1" applyBorder="1" applyAlignment="1">
      <alignment horizontal="center" vertical="center"/>
    </xf>
    <xf numFmtId="1" fontId="54" fillId="0" borderId="22" xfId="0" applyNumberFormat="1" applyFont="1" applyBorder="1" applyAlignment="1">
      <alignment horizontal="center" vertical="center"/>
    </xf>
    <xf numFmtId="0" fontId="54" fillId="0" borderId="163" xfId="0" applyFont="1" applyBorder="1" applyAlignment="1">
      <alignment horizontal="center" vertical="center"/>
    </xf>
    <xf numFmtId="0" fontId="54" fillId="0" borderId="164" xfId="0" applyFont="1" applyBorder="1" applyAlignment="1">
      <alignment horizontal="center" vertical="center" wrapText="1"/>
    </xf>
    <xf numFmtId="0" fontId="54" fillId="0" borderId="23" xfId="0" applyFont="1" applyBorder="1" applyAlignment="1">
      <alignment horizontal="center" vertical="center" wrapText="1"/>
    </xf>
    <xf numFmtId="0" fontId="55" fillId="0" borderId="17" xfId="0" applyFont="1" applyBorder="1" applyAlignment="1">
      <alignment horizontal="center" vertical="center"/>
    </xf>
    <xf numFmtId="0" fontId="54" fillId="0" borderId="17" xfId="0" applyFont="1" applyBorder="1" applyAlignment="1">
      <alignment horizontal="center" vertical="center" wrapText="1"/>
    </xf>
    <xf numFmtId="0" fontId="54" fillId="0" borderId="165" xfId="0" applyFont="1" applyBorder="1" applyAlignment="1">
      <alignment horizontal="center" vertical="center" wrapText="1"/>
    </xf>
    <xf numFmtId="0" fontId="55" fillId="0" borderId="20" xfId="0" applyFont="1" applyFill="1" applyBorder="1" applyAlignment="1">
      <alignment horizontal="center" vertical="center" wrapText="1"/>
    </xf>
    <xf numFmtId="0" fontId="55" fillId="0" borderId="17" xfId="0" applyFont="1" applyFill="1" applyBorder="1" applyAlignment="1">
      <alignment horizontal="center" vertical="center" wrapText="1"/>
    </xf>
    <xf numFmtId="0" fontId="54" fillId="0" borderId="19" xfId="0" applyFont="1" applyFill="1" applyBorder="1" applyAlignment="1">
      <alignment horizontal="center" vertical="center" wrapText="1"/>
    </xf>
    <xf numFmtId="0" fontId="54" fillId="0" borderId="14" xfId="0" applyFont="1" applyFill="1" applyBorder="1" applyAlignment="1">
      <alignment horizontal="center" vertical="center" wrapText="1"/>
    </xf>
    <xf numFmtId="0" fontId="54" fillId="0" borderId="141" xfId="0" applyFont="1" applyBorder="1" applyAlignment="1">
      <alignment horizontal="center" vertical="center" wrapText="1"/>
    </xf>
    <xf numFmtId="1" fontId="54" fillId="0" borderId="161" xfId="0" applyNumberFormat="1" applyFont="1" applyBorder="1" applyAlignment="1">
      <alignment horizontal="center" vertical="center" wrapText="1"/>
    </xf>
    <xf numFmtId="0" fontId="0" fillId="0" borderId="97" xfId="0" applyBorder="1" applyAlignment="1">
      <alignment horizontal="center" vertical="center" wrapText="1"/>
    </xf>
    <xf numFmtId="0" fontId="0" fillId="0" borderId="22" xfId="0" applyBorder="1" applyAlignment="1">
      <alignment horizontal="center" vertical="center" wrapText="1"/>
    </xf>
    <xf numFmtId="0" fontId="0" fillId="0" borderId="136" xfId="0" applyBorder="1" applyAlignment="1">
      <alignment horizontal="center" vertical="center" wrapText="1"/>
    </xf>
    <xf numFmtId="0" fontId="55" fillId="0" borderId="37" xfId="0" applyFont="1" applyBorder="1" applyAlignment="1">
      <alignment horizontal="center" vertical="center"/>
    </xf>
    <xf numFmtId="0" fontId="55" fillId="0" borderId="42" xfId="0" applyFont="1" applyBorder="1" applyAlignment="1">
      <alignment horizontal="center" vertical="center"/>
    </xf>
    <xf numFmtId="0" fontId="54" fillId="0" borderId="161" xfId="0" applyNumberFormat="1" applyFont="1" applyBorder="1" applyAlignment="1">
      <alignment horizontal="center" vertical="center"/>
    </xf>
    <xf numFmtId="0" fontId="0" fillId="0" borderId="22" xfId="0" applyFont="1" applyBorder="1" applyAlignment="1">
      <alignment horizontal="center" vertical="center" wrapText="1"/>
    </xf>
    <xf numFmtId="0" fontId="0" fillId="0" borderId="136" xfId="0" applyFont="1" applyBorder="1" applyAlignment="1">
      <alignment horizontal="center" vertical="center" wrapText="1"/>
    </xf>
    <xf numFmtId="0" fontId="60" fillId="0" borderId="147" xfId="0" applyFont="1" applyBorder="1" applyAlignment="1">
      <alignment vertical="center" wrapText="1"/>
    </xf>
    <xf numFmtId="0" fontId="60" fillId="0" borderId="13" xfId="0" applyFont="1" applyBorder="1" applyAlignment="1">
      <alignment vertical="center" wrapText="1"/>
    </xf>
    <xf numFmtId="0" fontId="54" fillId="0" borderId="145" xfId="0" applyFont="1" applyBorder="1" applyAlignment="1">
      <alignment horizontal="center" vertical="center" wrapText="1"/>
    </xf>
    <xf numFmtId="0" fontId="54" fillId="0" borderId="166" xfId="0" applyFont="1" applyBorder="1" applyAlignment="1">
      <alignment horizontal="center" vertical="center" wrapText="1"/>
    </xf>
    <xf numFmtId="0" fontId="54" fillId="0" borderId="16" xfId="0" applyFont="1" applyBorder="1" applyAlignment="1">
      <alignment horizontal="center" vertical="center" wrapText="1"/>
    </xf>
    <xf numFmtId="0" fontId="49" fillId="35" borderId="138" xfId="0" applyFont="1" applyFill="1" applyBorder="1" applyAlignment="1">
      <alignment horizontal="center" vertical="center"/>
    </xf>
    <xf numFmtId="0" fontId="0" fillId="0" borderId="64" xfId="0" applyBorder="1" applyAlignment="1">
      <alignment horizontal="center" vertical="center" wrapText="1"/>
    </xf>
    <xf numFmtId="0" fontId="0" fillId="0" borderId="162" xfId="0" applyBorder="1" applyAlignment="1">
      <alignment horizontal="center" vertical="center"/>
    </xf>
    <xf numFmtId="0" fontId="0" fillId="0" borderId="60" xfId="0" applyBorder="1" applyAlignment="1">
      <alignment horizontal="center" vertical="center"/>
    </xf>
    <xf numFmtId="0" fontId="0" fillId="0" borderId="11" xfId="0" applyBorder="1" applyAlignment="1">
      <alignment horizontal="center" vertical="center"/>
    </xf>
    <xf numFmtId="0" fontId="0" fillId="0" borderId="91" xfId="0" applyBorder="1" applyAlignment="1">
      <alignment horizontal="center" vertical="center"/>
    </xf>
    <xf numFmtId="0" fontId="54" fillId="0" borderId="137" xfId="0" applyFont="1" applyBorder="1" applyAlignment="1">
      <alignment horizontal="center" vertical="center" wrapText="1"/>
    </xf>
    <xf numFmtId="0" fontId="54" fillId="0" borderId="72" xfId="0" applyFont="1" applyBorder="1" applyAlignment="1">
      <alignment horizontal="center" vertical="center" wrapText="1"/>
    </xf>
    <xf numFmtId="0" fontId="55" fillId="0" borderId="167" xfId="0" applyFont="1" applyBorder="1" applyAlignment="1">
      <alignment horizontal="left" vertical="center" wrapText="1"/>
    </xf>
    <xf numFmtId="0" fontId="55" fillId="0" borderId="147" xfId="0" applyFont="1" applyBorder="1" applyAlignment="1">
      <alignment horizontal="left" vertical="center" wrapText="1"/>
    </xf>
    <xf numFmtId="0" fontId="54" fillId="0" borderId="101" xfId="0" applyFont="1" applyBorder="1" applyAlignment="1">
      <alignment vertical="center"/>
    </xf>
    <xf numFmtId="0" fontId="54" fillId="0" borderId="0" xfId="0" applyFont="1" applyBorder="1" applyAlignment="1">
      <alignment vertical="center"/>
    </xf>
    <xf numFmtId="176" fontId="54" fillId="0" borderId="19" xfId="0" applyNumberFormat="1" applyFont="1" applyBorder="1" applyAlignment="1">
      <alignment horizontal="center" vertical="center" wrapText="1"/>
    </xf>
    <xf numFmtId="0" fontId="54" fillId="0" borderId="156" xfId="0" applyFont="1" applyBorder="1" applyAlignment="1">
      <alignment horizontal="center" vertical="center" wrapText="1"/>
    </xf>
    <xf numFmtId="0" fontId="54" fillId="0" borderId="14" xfId="0" applyFont="1" applyBorder="1" applyAlignment="1">
      <alignment horizontal="center" vertical="center" wrapText="1"/>
    </xf>
    <xf numFmtId="0" fontId="54" fillId="0" borderId="113" xfId="0" applyFont="1" applyBorder="1" applyAlignment="1">
      <alignment horizontal="center" vertical="center"/>
    </xf>
    <xf numFmtId="1" fontId="54" fillId="0" borderId="103" xfId="0" applyNumberFormat="1" applyFont="1" applyBorder="1" applyAlignment="1">
      <alignment horizontal="center" vertical="center"/>
    </xf>
    <xf numFmtId="0" fontId="54" fillId="0" borderId="98" xfId="0" applyFont="1" applyBorder="1" applyAlignment="1">
      <alignment horizontal="center" vertical="center" wrapText="1"/>
    </xf>
    <xf numFmtId="0" fontId="54" fillId="0" borderId="106" xfId="0" applyFont="1" applyBorder="1" applyAlignment="1">
      <alignment horizontal="center" vertical="center"/>
    </xf>
    <xf numFmtId="176" fontId="54" fillId="0" borderId="101" xfId="0" applyNumberFormat="1" applyFont="1" applyBorder="1" applyAlignment="1">
      <alignment horizontal="center" vertical="center" wrapText="1"/>
    </xf>
    <xf numFmtId="178" fontId="54" fillId="0" borderId="50" xfId="0" applyNumberFormat="1" applyFont="1" applyBorder="1" applyAlignment="1">
      <alignment horizontal="center" vertical="center"/>
    </xf>
    <xf numFmtId="0" fontId="54" fillId="0" borderId="20" xfId="0" applyFont="1" applyBorder="1" applyAlignment="1">
      <alignment horizontal="center" vertical="center"/>
    </xf>
    <xf numFmtId="0" fontId="54" fillId="0" borderId="23" xfId="0" applyFont="1" applyBorder="1" applyAlignment="1">
      <alignment horizontal="center" vertical="center"/>
    </xf>
    <xf numFmtId="0" fontId="0" fillId="0" borderId="138" xfId="0" applyBorder="1" applyAlignment="1">
      <alignment horizontal="center" vertical="center"/>
    </xf>
    <xf numFmtId="0" fontId="0" fillId="0" borderId="147" xfId="0" applyBorder="1" applyAlignment="1">
      <alignment horizontal="center" vertical="center"/>
    </xf>
    <xf numFmtId="0" fontId="0" fillId="0" borderId="152" xfId="0" applyBorder="1" applyAlignment="1">
      <alignment horizontal="center" vertical="center"/>
    </xf>
    <xf numFmtId="0" fontId="0" fillId="0" borderId="160" xfId="0" applyBorder="1" applyAlignment="1">
      <alignment horizontal="center" vertical="center"/>
    </xf>
    <xf numFmtId="0" fontId="59" fillId="0" borderId="77" xfId="0" applyFont="1" applyBorder="1" applyAlignment="1">
      <alignment horizontal="center" vertical="center" wrapText="1"/>
    </xf>
    <xf numFmtId="0" fontId="59" fillId="0" borderId="72" xfId="0" applyFont="1" applyBorder="1" applyAlignment="1">
      <alignment horizontal="center" vertical="center" wrapText="1"/>
    </xf>
    <xf numFmtId="0" fontId="58" fillId="0" borderId="66" xfId="0" applyFont="1" applyBorder="1" applyAlignment="1">
      <alignment horizontal="center" vertical="center" wrapText="1"/>
    </xf>
    <xf numFmtId="0" fontId="58" fillId="0" borderId="168" xfId="0" applyFont="1" applyBorder="1" applyAlignment="1">
      <alignment horizontal="center" vertical="center" wrapText="1"/>
    </xf>
    <xf numFmtId="0" fontId="0" fillId="0" borderId="65" xfId="0" applyBorder="1" applyAlignment="1">
      <alignment horizontal="center" vertical="center" wrapText="1"/>
    </xf>
    <xf numFmtId="0" fontId="0" fillId="0" borderId="169" xfId="0" applyBorder="1" applyAlignment="1">
      <alignment horizontal="center" vertical="center" wrapText="1"/>
    </xf>
    <xf numFmtId="0" fontId="66" fillId="0" borderId="20" xfId="0" applyFont="1" applyBorder="1" applyAlignment="1">
      <alignment horizontal="center" vertical="center" wrapText="1"/>
    </xf>
    <xf numFmtId="0" fontId="66" fillId="0" borderId="23" xfId="0" applyFont="1" applyBorder="1" applyAlignment="1">
      <alignment horizontal="center" vertical="center" wrapText="1"/>
    </xf>
    <xf numFmtId="0" fontId="55" fillId="0" borderId="160" xfId="0" applyFont="1" applyBorder="1" applyAlignment="1">
      <alignment vertical="center" wrapText="1"/>
    </xf>
    <xf numFmtId="0" fontId="64" fillId="0" borderId="104" xfId="0" applyNumberFormat="1" applyFont="1" applyBorder="1" applyAlignment="1">
      <alignment horizontal="center" vertical="center" wrapText="1"/>
    </xf>
    <xf numFmtId="0" fontId="58" fillId="0" borderId="58" xfId="0" applyFont="1" applyBorder="1" applyAlignment="1">
      <alignment horizontal="center" vertical="center" wrapText="1"/>
    </xf>
    <xf numFmtId="0" fontId="0" fillId="0" borderId="69" xfId="0" applyBorder="1" applyAlignment="1">
      <alignment horizontal="center" vertical="center" wrapText="1"/>
    </xf>
    <xf numFmtId="0" fontId="54" fillId="0" borderId="77" xfId="0" applyFont="1" applyBorder="1" applyAlignment="1">
      <alignment horizontal="left" vertical="center" wrapText="1"/>
    </xf>
    <xf numFmtId="0" fontId="54" fillId="0" borderId="72" xfId="0" applyFont="1" applyBorder="1" applyAlignment="1">
      <alignment horizontal="left" vertical="center" wrapText="1"/>
    </xf>
    <xf numFmtId="0" fontId="64" fillId="0" borderId="77" xfId="0" applyFont="1" applyBorder="1" applyAlignment="1">
      <alignment horizontal="left" vertical="center" wrapText="1"/>
    </xf>
    <xf numFmtId="0" fontId="64" fillId="0" borderId="154" xfId="0" applyFont="1" applyBorder="1" applyAlignment="1">
      <alignment horizontal="left" vertical="center" wrapText="1"/>
    </xf>
    <xf numFmtId="0" fontId="69" fillId="0" borderId="160" xfId="0" applyFont="1" applyBorder="1" applyAlignment="1">
      <alignment horizontal="left" vertical="center" wrapText="1"/>
    </xf>
    <xf numFmtId="0" fontId="69" fillId="0" borderId="152" xfId="0" applyFont="1" applyBorder="1" applyAlignment="1">
      <alignment horizontal="left" vertical="center" wrapText="1"/>
    </xf>
    <xf numFmtId="0" fontId="60" fillId="0" borderId="135" xfId="0" applyFont="1" applyFill="1" applyBorder="1" applyAlignment="1">
      <alignment horizontal="center" vertical="center" wrapText="1"/>
    </xf>
    <xf numFmtId="0" fontId="60" fillId="0" borderId="112" xfId="0" applyFont="1" applyFill="1" applyBorder="1" applyAlignment="1">
      <alignment horizontal="center" vertical="center" wrapText="1"/>
    </xf>
    <xf numFmtId="176" fontId="54" fillId="0" borderId="0" xfId="0" applyNumberFormat="1" applyFont="1" applyBorder="1" applyAlignment="1">
      <alignment horizontal="center" vertical="center" wrapText="1"/>
    </xf>
    <xf numFmtId="0" fontId="55" fillId="0" borderId="170" xfId="0" applyFont="1" applyBorder="1" applyAlignment="1">
      <alignment horizontal="center" vertical="center"/>
    </xf>
    <xf numFmtId="0" fontId="55" fillId="0" borderId="137" xfId="0" applyFont="1" applyBorder="1" applyAlignment="1">
      <alignment horizontal="center" vertical="center" wrapText="1"/>
    </xf>
    <xf numFmtId="0" fontId="54" fillId="0" borderId="11" xfId="0" applyFont="1" applyBorder="1" applyAlignment="1">
      <alignment vertical="center"/>
    </xf>
    <xf numFmtId="176" fontId="54" fillId="0" borderId="156" xfId="0" applyNumberFormat="1" applyFont="1" applyBorder="1" applyAlignment="1">
      <alignment horizontal="center" vertical="center" wrapText="1"/>
    </xf>
    <xf numFmtId="176" fontId="54" fillId="0" borderId="139" xfId="0" applyNumberFormat="1" applyFont="1" applyBorder="1" applyAlignment="1">
      <alignment horizontal="center" vertical="center" wrapText="1"/>
    </xf>
    <xf numFmtId="176" fontId="54" fillId="0" borderId="97" xfId="0" applyNumberFormat="1" applyFont="1" applyBorder="1" applyAlignment="1">
      <alignment horizontal="center" vertical="center" wrapText="1"/>
    </xf>
    <xf numFmtId="176" fontId="54" fillId="0" borderId="22" xfId="0" applyNumberFormat="1" applyFont="1" applyBorder="1" applyAlignment="1">
      <alignment horizontal="center" vertical="center" wrapText="1"/>
    </xf>
    <xf numFmtId="0" fontId="55" fillId="0" borderId="160" xfId="0" applyFont="1" applyBorder="1" applyAlignment="1">
      <alignment horizontal="center" vertical="center" wrapText="1"/>
    </xf>
    <xf numFmtId="0" fontId="55" fillId="0" borderId="152" xfId="0" applyFont="1" applyBorder="1" applyAlignment="1">
      <alignment horizontal="center" vertical="center" wrapText="1"/>
    </xf>
    <xf numFmtId="0" fontId="55" fillId="0" borderId="167" xfId="0" applyFont="1" applyBorder="1" applyAlignment="1">
      <alignment vertical="center" wrapText="1"/>
    </xf>
    <xf numFmtId="0" fontId="69" fillId="0" borderId="167" xfId="0" applyFont="1" applyBorder="1" applyAlignment="1">
      <alignment vertical="center" wrapText="1"/>
    </xf>
    <xf numFmtId="0" fontId="69" fillId="0" borderId="148" xfId="0" applyFont="1" applyBorder="1" applyAlignment="1">
      <alignment vertical="center" wrapText="1"/>
    </xf>
    <xf numFmtId="0" fontId="55" fillId="0" borderId="21" xfId="0" applyFont="1" applyFill="1" applyBorder="1" applyAlignment="1">
      <alignment horizontal="center" vertical="center" wrapText="1"/>
    </xf>
    <xf numFmtId="0" fontId="55" fillId="0" borderId="15" xfId="0" applyFont="1" applyFill="1" applyBorder="1" applyAlignment="1">
      <alignment horizontal="center" vertical="center" wrapText="1"/>
    </xf>
    <xf numFmtId="0" fontId="64" fillId="0" borderId="77" xfId="0" applyFont="1" applyBorder="1" applyAlignment="1">
      <alignment horizontal="center" vertical="center" wrapText="1"/>
    </xf>
    <xf numFmtId="0" fontId="64" fillId="0" borderId="19" xfId="0" applyFont="1" applyBorder="1" applyAlignment="1">
      <alignment horizontal="center" vertical="center" wrapText="1"/>
    </xf>
    <xf numFmtId="0" fontId="64" fillId="0" borderId="72" xfId="0" applyFont="1" applyBorder="1" applyAlignment="1">
      <alignment horizontal="center" vertical="center" wrapText="1"/>
    </xf>
    <xf numFmtId="0" fontId="64" fillId="0" borderId="22" xfId="0" applyFont="1" applyBorder="1" applyAlignment="1">
      <alignment horizontal="center" vertical="center" wrapText="1"/>
    </xf>
    <xf numFmtId="1" fontId="54" fillId="0" borderId="171" xfId="0" applyNumberFormat="1" applyFont="1" applyBorder="1" applyAlignment="1">
      <alignment horizontal="center" vertical="center" wrapText="1"/>
    </xf>
    <xf numFmtId="178" fontId="64" fillId="0" borderId="19" xfId="0" applyNumberFormat="1" applyFont="1" applyFill="1" applyBorder="1" applyAlignment="1">
      <alignment horizontal="center" vertical="center" wrapText="1"/>
    </xf>
    <xf numFmtId="178" fontId="64" fillId="0" borderId="14" xfId="0" applyNumberFormat="1" applyFont="1" applyFill="1" applyBorder="1" applyAlignment="1">
      <alignment horizontal="center" vertical="center" wrapText="1"/>
    </xf>
    <xf numFmtId="0" fontId="60" fillId="0" borderId="20" xfId="0" applyFont="1" applyFill="1" applyBorder="1" applyAlignment="1">
      <alignment horizontal="center" vertical="center" wrapText="1"/>
    </xf>
    <xf numFmtId="0" fontId="60" fillId="0" borderId="17" xfId="0" applyFont="1" applyFill="1" applyBorder="1" applyAlignment="1">
      <alignment horizontal="center" vertical="center" wrapText="1"/>
    </xf>
    <xf numFmtId="178" fontId="64" fillId="0" borderId="77" xfId="0" applyNumberFormat="1" applyFont="1" applyFill="1" applyBorder="1" applyAlignment="1">
      <alignment horizontal="center" vertical="center" wrapText="1"/>
    </xf>
    <xf numFmtId="178" fontId="64" fillId="0" borderId="96" xfId="0" applyNumberFormat="1" applyFont="1" applyFill="1" applyBorder="1" applyAlignment="1">
      <alignment horizontal="center" vertical="center" wrapText="1"/>
    </xf>
    <xf numFmtId="0" fontId="64" fillId="0" borderId="19" xfId="0" applyFont="1" applyFill="1" applyBorder="1" applyAlignment="1">
      <alignment horizontal="center" vertical="center" wrapText="1"/>
    </xf>
    <xf numFmtId="0" fontId="64" fillId="0" borderId="14" xfId="0" applyFont="1" applyFill="1" applyBorder="1" applyAlignment="1">
      <alignment horizontal="center" vertical="center" wrapText="1"/>
    </xf>
    <xf numFmtId="0" fontId="64" fillId="0" borderId="20" xfId="0" applyFont="1" applyBorder="1" applyAlignment="1">
      <alignment horizontal="center" vertical="center" wrapText="1"/>
    </xf>
    <xf numFmtId="0" fontId="64" fillId="0" borderId="137" xfId="0" applyFont="1" applyBorder="1" applyAlignment="1">
      <alignment horizontal="center" vertical="center" wrapText="1"/>
    </xf>
    <xf numFmtId="0" fontId="64" fillId="0" borderId="16" xfId="0" applyFont="1" applyBorder="1" applyAlignment="1">
      <alignment horizontal="center" vertical="center" wrapText="1"/>
    </xf>
    <xf numFmtId="0" fontId="64" fillId="0" borderId="23" xfId="0" applyFont="1" applyBorder="1" applyAlignment="1">
      <alignment horizontal="center" vertical="center" wrapText="1"/>
    </xf>
    <xf numFmtId="0" fontId="54" fillId="0" borderId="96" xfId="0" applyFont="1" applyBorder="1" applyAlignment="1">
      <alignment horizontal="center" vertical="center"/>
    </xf>
    <xf numFmtId="178" fontId="59" fillId="0" borderId="77" xfId="0" applyNumberFormat="1" applyFont="1" applyBorder="1" applyAlignment="1">
      <alignment horizontal="center" vertical="center" wrapText="1"/>
    </xf>
    <xf numFmtId="0" fontId="59" fillId="0" borderId="96" xfId="0" applyFont="1" applyBorder="1" applyAlignment="1">
      <alignment horizontal="center" vertical="center" wrapText="1"/>
    </xf>
    <xf numFmtId="0" fontId="54" fillId="0" borderId="40" xfId="0" applyFont="1" applyBorder="1" applyAlignment="1">
      <alignment horizontal="left" vertical="center" wrapText="1"/>
    </xf>
    <xf numFmtId="0" fontId="54" fillId="0" borderId="106" xfId="0" applyFont="1" applyBorder="1" applyAlignment="1">
      <alignment horizontal="left" vertical="center" wrapText="1"/>
    </xf>
    <xf numFmtId="0" fontId="54" fillId="0" borderId="107" xfId="0" applyFont="1" applyBorder="1" applyAlignment="1">
      <alignment horizontal="left" vertical="center" wrapText="1"/>
    </xf>
    <xf numFmtId="0" fontId="58" fillId="0" borderId="115" xfId="0" applyFont="1" applyBorder="1" applyAlignment="1">
      <alignment horizontal="center" vertical="center" wrapText="1"/>
    </xf>
    <xf numFmtId="0" fontId="58" fillId="0" borderId="129" xfId="0" applyFont="1" applyBorder="1" applyAlignment="1">
      <alignment horizontal="center" vertical="center" wrapText="1"/>
    </xf>
    <xf numFmtId="0" fontId="61" fillId="0" borderId="137" xfId="0" applyFont="1" applyBorder="1" applyAlignment="1">
      <alignment horizontal="center" vertical="top" wrapText="1"/>
    </xf>
    <xf numFmtId="0" fontId="61" fillId="0" borderId="72" xfId="0" applyFont="1" applyBorder="1" applyAlignment="1">
      <alignment horizontal="center" vertical="top" wrapText="1"/>
    </xf>
    <xf numFmtId="178" fontId="62" fillId="0" borderId="0" xfId="0" applyNumberFormat="1" applyFont="1" applyBorder="1" applyAlignment="1">
      <alignment horizontal="center" vertical="top" wrapText="1"/>
    </xf>
    <xf numFmtId="178" fontId="62" fillId="0" borderId="22" xfId="0" applyNumberFormat="1" applyFont="1" applyBorder="1" applyAlignment="1">
      <alignment horizontal="center" vertical="top" wrapText="1"/>
    </xf>
    <xf numFmtId="0" fontId="61" fillId="0" borderId="16" xfId="0" applyFont="1" applyBorder="1" applyAlignment="1">
      <alignment horizontal="center" vertical="top" wrapText="1"/>
    </xf>
    <xf numFmtId="0" fontId="61" fillId="0" borderId="23" xfId="0" applyFont="1" applyBorder="1" applyAlignment="1">
      <alignment horizontal="center" vertical="top" wrapText="1"/>
    </xf>
    <xf numFmtId="0" fontId="54" fillId="0" borderId="46" xfId="0" applyFont="1" applyBorder="1" applyAlignment="1">
      <alignment horizontal="left" vertical="center" wrapText="1"/>
    </xf>
    <xf numFmtId="0" fontId="64" fillId="0" borderId="72" xfId="0" applyFont="1" applyBorder="1" applyAlignment="1">
      <alignment horizontal="left" vertical="center" wrapText="1"/>
    </xf>
    <xf numFmtId="0" fontId="54" fillId="0" borderId="19" xfId="0" applyNumberFormat="1" applyFont="1" applyBorder="1" applyAlignment="1">
      <alignment horizontal="center" vertical="center" wrapText="1"/>
    </xf>
    <xf numFmtId="0" fontId="54" fillId="0" borderId="0" xfId="0" applyNumberFormat="1" applyFont="1" applyBorder="1" applyAlignment="1">
      <alignment horizontal="center" vertical="center" wrapText="1"/>
    </xf>
    <xf numFmtId="0" fontId="54" fillId="0" borderId="22" xfId="0" applyNumberFormat="1" applyFont="1" applyBorder="1" applyAlignment="1">
      <alignment horizontal="center" vertical="center" wrapText="1"/>
    </xf>
    <xf numFmtId="176" fontId="54" fillId="0" borderId="103" xfId="0" applyNumberFormat="1" applyFont="1" applyBorder="1" applyAlignment="1">
      <alignment horizontal="center" vertical="center"/>
    </xf>
    <xf numFmtId="177" fontId="54" fillId="0" borderId="19" xfId="0" applyNumberFormat="1" applyFont="1" applyBorder="1" applyAlignment="1">
      <alignment horizontal="center" vertical="center" wrapText="1"/>
    </xf>
    <xf numFmtId="177" fontId="54" fillId="0" borderId="0" xfId="0" applyNumberFormat="1" applyFont="1" applyBorder="1" applyAlignment="1">
      <alignment horizontal="center" vertical="center" wrapText="1"/>
    </xf>
    <xf numFmtId="177" fontId="54" fillId="0" borderId="22" xfId="0" applyNumberFormat="1" applyFont="1" applyBorder="1" applyAlignment="1">
      <alignment horizontal="center" vertical="center" wrapText="1"/>
    </xf>
    <xf numFmtId="177" fontId="54" fillId="0" borderId="77" xfId="0" applyNumberFormat="1" applyFont="1" applyBorder="1" applyAlignment="1">
      <alignment horizontal="center" vertical="center" wrapText="1"/>
    </xf>
    <xf numFmtId="177" fontId="54" fillId="0" borderId="137" xfId="0" applyNumberFormat="1" applyFont="1" applyBorder="1" applyAlignment="1">
      <alignment horizontal="center" vertical="center" wrapText="1"/>
    </xf>
    <xf numFmtId="177" fontId="54" fillId="0" borderId="72" xfId="0" applyNumberFormat="1" applyFont="1" applyBorder="1" applyAlignment="1">
      <alignment horizontal="center" vertical="center" wrapText="1"/>
    </xf>
    <xf numFmtId="0" fontId="54" fillId="0" borderId="107" xfId="0" applyFont="1" applyBorder="1" applyAlignment="1">
      <alignment horizontal="center" vertical="center" wrapText="1"/>
    </xf>
    <xf numFmtId="178" fontId="54" fillId="0" borderId="109" xfId="0" applyNumberFormat="1" applyFont="1" applyBorder="1" applyAlignment="1">
      <alignment horizontal="center" vertical="center"/>
    </xf>
    <xf numFmtId="178" fontId="54" fillId="0" borderId="0" xfId="0" applyNumberFormat="1" applyFont="1" applyBorder="1" applyAlignment="1">
      <alignment horizontal="center" vertical="center"/>
    </xf>
    <xf numFmtId="178" fontId="54" fillId="0" borderId="140" xfId="0" applyNumberFormat="1" applyFont="1" applyBorder="1" applyAlignment="1">
      <alignment horizontal="center" vertical="center"/>
    </xf>
    <xf numFmtId="178" fontId="54" fillId="0" borderId="137" xfId="0" applyNumberFormat="1" applyFont="1" applyBorder="1" applyAlignment="1">
      <alignment horizontal="center" vertical="center"/>
    </xf>
    <xf numFmtId="0" fontId="54" fillId="0" borderId="163" xfId="0" applyNumberFormat="1" applyFont="1" applyBorder="1" applyAlignment="1">
      <alignment horizontal="center" vertical="center"/>
    </xf>
    <xf numFmtId="1" fontId="54" fillId="0" borderId="172" xfId="0" applyNumberFormat="1" applyFont="1" applyBorder="1" applyAlignment="1">
      <alignment horizontal="center" vertical="center" wrapText="1"/>
    </xf>
    <xf numFmtId="1" fontId="54" fillId="0" borderId="19" xfId="0" applyNumberFormat="1" applyFont="1" applyBorder="1" applyAlignment="1">
      <alignment horizontal="center" vertical="center" wrapText="1"/>
    </xf>
    <xf numFmtId="1" fontId="54" fillId="0" borderId="22" xfId="0" applyNumberFormat="1" applyFont="1" applyBorder="1" applyAlignment="1">
      <alignment horizontal="center" vertical="center" wrapText="1"/>
    </xf>
    <xf numFmtId="176" fontId="54" fillId="0" borderId="161" xfId="0" applyNumberFormat="1" applyFont="1" applyBorder="1" applyAlignment="1">
      <alignment horizontal="center" vertical="center"/>
    </xf>
    <xf numFmtId="178" fontId="54" fillId="0" borderId="77" xfId="0" applyNumberFormat="1" applyFont="1" applyBorder="1" applyAlignment="1">
      <alignment horizontal="center" vertical="center"/>
    </xf>
    <xf numFmtId="178" fontId="54" fillId="0" borderId="72" xfId="0" applyNumberFormat="1" applyFont="1" applyBorder="1" applyAlignment="1">
      <alignment horizontal="center" vertical="center"/>
    </xf>
    <xf numFmtId="1" fontId="54" fillId="0" borderId="161" xfId="0" applyNumberFormat="1" applyFont="1" applyBorder="1" applyAlignment="1">
      <alignment horizontal="center" vertical="center"/>
    </xf>
    <xf numFmtId="0" fontId="0" fillId="0" borderId="173" xfId="0" applyBorder="1" applyAlignment="1">
      <alignment horizontal="center" vertical="center" wrapText="1"/>
    </xf>
    <xf numFmtId="0" fontId="54" fillId="0" borderId="174" xfId="0" applyFont="1" applyBorder="1" applyAlignment="1">
      <alignment horizontal="left" vertical="center" wrapText="1"/>
    </xf>
    <xf numFmtId="178" fontId="54" fillId="0" borderId="77" xfId="0" applyNumberFormat="1" applyFont="1" applyBorder="1" applyAlignment="1">
      <alignment horizontal="center" vertical="center" wrapText="1"/>
    </xf>
    <xf numFmtId="178" fontId="54" fillId="0" borderId="137" xfId="0" applyNumberFormat="1" applyFont="1" applyBorder="1" applyAlignment="1">
      <alignment horizontal="center" vertical="center" wrapText="1"/>
    </xf>
    <xf numFmtId="1" fontId="54" fillId="0" borderId="0" xfId="0" applyNumberFormat="1" applyFont="1" applyBorder="1" applyAlignment="1">
      <alignment horizontal="center" vertical="center" wrapText="1"/>
    </xf>
    <xf numFmtId="0" fontId="58" fillId="0" borderId="67" xfId="0" applyFont="1" applyBorder="1" applyAlignment="1">
      <alignment horizontal="center" vertical="center" wrapText="1"/>
    </xf>
    <xf numFmtId="0" fontId="58" fillId="0" borderId="115" xfId="0" applyFont="1" applyBorder="1" applyAlignment="1">
      <alignment horizontal="center" vertical="center" textRotation="255" wrapText="1"/>
    </xf>
    <xf numFmtId="0" fontId="55" fillId="0" borderId="126" xfId="0" applyFont="1" applyBorder="1" applyAlignment="1">
      <alignment horizontal="center" vertical="center" textRotation="255" wrapText="1"/>
    </xf>
    <xf numFmtId="0" fontId="55" fillId="0" borderId="128" xfId="0" applyFont="1" applyBorder="1" applyAlignment="1">
      <alignment horizontal="center" vertical="center" textRotation="255" wrapText="1"/>
    </xf>
    <xf numFmtId="0" fontId="58" fillId="0" borderId="175" xfId="0" applyFont="1" applyBorder="1" applyAlignment="1">
      <alignment horizontal="center" vertical="center" wrapText="1"/>
    </xf>
    <xf numFmtId="0" fontId="54" fillId="0" borderId="140" xfId="0" applyFont="1" applyBorder="1" applyAlignment="1">
      <alignment horizontal="center" vertical="center" wrapText="1"/>
    </xf>
    <xf numFmtId="0" fontId="54" fillId="0" borderId="109" xfId="0" applyFont="1" applyBorder="1" applyAlignment="1">
      <alignment horizontal="center" vertical="center" wrapText="1"/>
    </xf>
    <xf numFmtId="1" fontId="54" fillId="0" borderId="156" xfId="0" applyNumberFormat="1" applyFont="1" applyBorder="1" applyAlignment="1">
      <alignment horizontal="center" vertical="center" wrapText="1"/>
    </xf>
    <xf numFmtId="0" fontId="54" fillId="0" borderId="102" xfId="0" applyFont="1" applyBorder="1" applyAlignment="1">
      <alignment horizontal="left" vertical="center" wrapText="1"/>
    </xf>
    <xf numFmtId="0" fontId="54" fillId="0" borderId="22" xfId="0" applyFont="1" applyBorder="1" applyAlignment="1">
      <alignment horizontal="left" vertical="center" wrapText="1"/>
    </xf>
    <xf numFmtId="0" fontId="66" fillId="0" borderId="17" xfId="0" applyFont="1" applyBorder="1" applyAlignment="1">
      <alignment horizontal="center" vertical="center" wrapText="1"/>
    </xf>
    <xf numFmtId="0" fontId="54" fillId="0" borderId="76" xfId="0" applyFont="1" applyBorder="1" applyAlignment="1">
      <alignment horizontal="left" vertical="center" wrapText="1"/>
    </xf>
    <xf numFmtId="0" fontId="58" fillId="0" borderId="128" xfId="0" applyFont="1" applyBorder="1" applyAlignment="1">
      <alignment horizontal="center" vertical="center" wrapText="1"/>
    </xf>
    <xf numFmtId="0" fontId="54" fillId="0" borderId="91" xfId="0" applyFont="1" applyBorder="1" applyAlignment="1">
      <alignment horizontal="center" vertical="center" wrapText="1"/>
    </xf>
    <xf numFmtId="0" fontId="54" fillId="0" borderId="105" xfId="0" applyFont="1" applyBorder="1" applyAlignment="1">
      <alignment horizontal="center" vertical="center"/>
    </xf>
    <xf numFmtId="0" fontId="49" fillId="35" borderId="138" xfId="0" applyFont="1" applyFill="1" applyBorder="1" applyAlignment="1">
      <alignment horizontal="center" vertical="center" wrapText="1"/>
    </xf>
    <xf numFmtId="0" fontId="49" fillId="35" borderId="147" xfId="0" applyFont="1" applyFill="1" applyBorder="1" applyAlignment="1">
      <alignment horizontal="center" vertical="center" wrapText="1"/>
    </xf>
    <xf numFmtId="0" fontId="54" fillId="0" borderId="104" xfId="0" applyFont="1" applyBorder="1" applyAlignment="1">
      <alignment horizontal="center" vertical="center"/>
    </xf>
    <xf numFmtId="0" fontId="54" fillId="0" borderId="15" xfId="0" applyFont="1" applyBorder="1" applyAlignment="1">
      <alignment horizontal="center" vertical="center"/>
    </xf>
    <xf numFmtId="1" fontId="54" fillId="0" borderId="0" xfId="0" applyNumberFormat="1" applyFont="1" applyBorder="1" applyAlignment="1">
      <alignment horizontal="center" vertical="center"/>
    </xf>
    <xf numFmtId="1" fontId="55" fillId="0" borderId="19" xfId="0" applyNumberFormat="1" applyFont="1" applyBorder="1" applyAlignment="1">
      <alignment horizontal="center" vertical="center" wrapText="1"/>
    </xf>
    <xf numFmtId="1" fontId="55" fillId="0" borderId="22" xfId="0" applyNumberFormat="1" applyFont="1" applyBorder="1" applyAlignment="1">
      <alignment horizontal="center" vertical="center" wrapText="1"/>
    </xf>
    <xf numFmtId="0" fontId="58" fillId="0" borderId="176" xfId="0" applyFont="1" applyBorder="1" applyAlignment="1">
      <alignment horizontal="center" vertical="center" wrapText="1"/>
    </xf>
    <xf numFmtId="0" fontId="58" fillId="0" borderId="100" xfId="0" applyFont="1" applyBorder="1" applyAlignment="1">
      <alignment horizontal="center" vertical="center" wrapText="1"/>
    </xf>
    <xf numFmtId="0" fontId="58" fillId="0" borderId="70" xfId="0" applyFont="1" applyBorder="1" applyAlignment="1">
      <alignment horizontal="center" vertical="center" wrapText="1"/>
    </xf>
    <xf numFmtId="0" fontId="58" fillId="0" borderId="76" xfId="0" applyFont="1" applyBorder="1" applyAlignment="1">
      <alignment horizontal="center" vertical="center" wrapText="1"/>
    </xf>
    <xf numFmtId="0" fontId="64" fillId="0" borderId="103" xfId="0" applyFont="1" applyBorder="1" applyAlignment="1">
      <alignment horizontal="center" vertical="center" wrapText="1"/>
    </xf>
    <xf numFmtId="0" fontId="64" fillId="0" borderId="102" xfId="0" applyFont="1" applyBorder="1" applyAlignment="1">
      <alignment horizontal="center" vertical="center" wrapText="1"/>
    </xf>
    <xf numFmtId="1" fontId="55" fillId="0" borderId="0" xfId="0" applyNumberFormat="1" applyFont="1" applyBorder="1" applyAlignment="1">
      <alignment horizontal="center" vertical="center" wrapText="1"/>
    </xf>
    <xf numFmtId="0" fontId="54" fillId="0" borderId="70" xfId="0" applyFont="1" applyBorder="1" applyAlignment="1">
      <alignment horizontal="left" vertical="center" wrapText="1"/>
    </xf>
    <xf numFmtId="0" fontId="58" fillId="0" borderId="177" xfId="0" applyFont="1" applyBorder="1" applyAlignment="1">
      <alignment horizontal="center" vertical="center" textRotation="255" wrapText="1"/>
    </xf>
    <xf numFmtId="0" fontId="58" fillId="0" borderId="178" xfId="0" applyFont="1" applyBorder="1" applyAlignment="1">
      <alignment horizontal="center" vertical="center" textRotation="255" wrapText="1"/>
    </xf>
    <xf numFmtId="0" fontId="54" fillId="0" borderId="179" xfId="0" applyFont="1" applyBorder="1" applyAlignment="1">
      <alignment horizontal="center" vertical="center" wrapText="1"/>
    </xf>
    <xf numFmtId="0" fontId="54" fillId="0" borderId="180" xfId="0" applyFont="1" applyBorder="1" applyAlignment="1">
      <alignment horizontal="center" vertical="center" wrapText="1"/>
    </xf>
    <xf numFmtId="0" fontId="54" fillId="0" borderId="181" xfId="0" applyFont="1" applyBorder="1" applyAlignment="1">
      <alignment horizontal="center" vertical="center" wrapText="1"/>
    </xf>
    <xf numFmtId="0" fontId="54" fillId="0" borderId="182" xfId="0" applyFont="1" applyBorder="1" applyAlignment="1">
      <alignment horizontal="center" vertical="center" wrapText="1"/>
    </xf>
    <xf numFmtId="0" fontId="54" fillId="0" borderId="183" xfId="0" applyFont="1" applyBorder="1" applyAlignment="1">
      <alignment horizontal="center" vertical="center" wrapText="1"/>
    </xf>
    <xf numFmtId="0" fontId="58" fillId="0" borderId="184" xfId="0" applyFont="1" applyBorder="1" applyAlignment="1">
      <alignment horizontal="center" vertical="center" textRotation="255" wrapText="1"/>
    </xf>
    <xf numFmtId="0" fontId="54" fillId="0" borderId="96" xfId="0" applyFont="1" applyBorder="1" applyAlignment="1">
      <alignment horizontal="left" vertical="center" wrapText="1"/>
    </xf>
    <xf numFmtId="0" fontId="58" fillId="0" borderId="62" xfId="0" applyFont="1" applyBorder="1" applyAlignment="1">
      <alignment horizontal="center" vertical="center" wrapText="1"/>
    </xf>
    <xf numFmtId="0" fontId="58" fillId="0" borderId="55" xfId="0" applyFont="1" applyBorder="1" applyAlignment="1">
      <alignment horizontal="center" vertical="center" wrapText="1"/>
    </xf>
    <xf numFmtId="0" fontId="58" fillId="0" borderId="57" xfId="0" applyFont="1" applyBorder="1" applyAlignment="1">
      <alignment horizontal="center" vertical="center" wrapText="1"/>
    </xf>
    <xf numFmtId="0" fontId="56" fillId="0" borderId="20" xfId="0" applyFont="1" applyBorder="1" applyAlignment="1">
      <alignment horizontal="center" wrapText="1"/>
    </xf>
    <xf numFmtId="0" fontId="56" fillId="0" borderId="16" xfId="0" applyFont="1" applyBorder="1" applyAlignment="1">
      <alignment horizontal="center" wrapText="1"/>
    </xf>
    <xf numFmtId="0" fontId="0" fillId="0" borderId="100" xfId="0" applyBorder="1" applyAlignment="1">
      <alignment horizontal="center" vertical="center"/>
    </xf>
    <xf numFmtId="0" fontId="0" fillId="0" borderId="124" xfId="0" applyBorder="1" applyAlignment="1">
      <alignment horizontal="center" vertical="center"/>
    </xf>
    <xf numFmtId="0" fontId="0" fillId="0" borderId="100" xfId="0" applyBorder="1" applyAlignment="1">
      <alignment horizontal="center" vertical="center" wrapText="1"/>
    </xf>
    <xf numFmtId="0" fontId="0" fillId="0" borderId="137" xfId="0" applyBorder="1" applyAlignment="1">
      <alignment horizontal="center" vertical="center"/>
    </xf>
    <xf numFmtId="0" fontId="0" fillId="0" borderId="154" xfId="0" applyBorder="1" applyAlignment="1">
      <alignment horizontal="center" vertical="center"/>
    </xf>
    <xf numFmtId="0" fontId="0" fillId="0" borderId="127" xfId="0" applyBorder="1" applyAlignment="1">
      <alignment horizontal="center" vertical="center"/>
    </xf>
    <xf numFmtId="0" fontId="0" fillId="0" borderId="18" xfId="0" applyBorder="1" applyAlignment="1">
      <alignment horizontal="center" vertical="center"/>
    </xf>
    <xf numFmtId="0" fontId="0" fillId="0" borderId="125" xfId="0" applyBorder="1" applyAlignment="1">
      <alignment horizontal="center" vertical="center"/>
    </xf>
    <xf numFmtId="0" fontId="54" fillId="0" borderId="64" xfId="0" applyFont="1" applyBorder="1" applyAlignment="1">
      <alignment horizontal="center" vertical="center" wrapText="1"/>
    </xf>
    <xf numFmtId="0" fontId="54" fillId="0" borderId="100" xfId="0" applyFont="1" applyBorder="1" applyAlignment="1">
      <alignment horizontal="center" vertical="center" wrapText="1"/>
    </xf>
    <xf numFmtId="0" fontId="54" fillId="0" borderId="60" xfId="0" applyFont="1" applyBorder="1" applyAlignment="1">
      <alignment horizontal="center" vertical="center" wrapText="1"/>
    </xf>
    <xf numFmtId="0" fontId="54" fillId="0" borderId="124" xfId="0" applyFont="1" applyBorder="1" applyAlignment="1">
      <alignment horizontal="center" vertical="center" wrapText="1"/>
    </xf>
    <xf numFmtId="0" fontId="0" fillId="0" borderId="106" xfId="0" applyBorder="1" applyAlignment="1">
      <alignment horizontal="center" vertical="center" wrapText="1"/>
    </xf>
    <xf numFmtId="0" fontId="54" fillId="0" borderId="173" xfId="0" applyFont="1" applyBorder="1" applyAlignment="1">
      <alignment horizontal="center" vertical="center" wrapText="1"/>
    </xf>
    <xf numFmtId="0" fontId="0" fillId="0" borderId="101" xfId="0" applyFont="1" applyBorder="1" applyAlignment="1">
      <alignment horizontal="center" vertical="center" wrapText="1"/>
    </xf>
    <xf numFmtId="0" fontId="0" fillId="0" borderId="111" xfId="0" applyFont="1" applyBorder="1" applyAlignment="1">
      <alignment horizontal="center" vertical="center" wrapText="1"/>
    </xf>
    <xf numFmtId="0" fontId="0" fillId="0" borderId="105" xfId="0" applyFont="1" applyBorder="1" applyAlignment="1">
      <alignment horizontal="center" vertical="center" wrapText="1"/>
    </xf>
    <xf numFmtId="0" fontId="0" fillId="0" borderId="110" xfId="0" applyFont="1" applyBorder="1" applyAlignment="1">
      <alignment horizontal="center" vertical="center" wrapText="1"/>
    </xf>
    <xf numFmtId="0" fontId="0" fillId="0" borderId="185" xfId="0" applyBorder="1" applyAlignment="1">
      <alignment horizontal="center" vertical="center" wrapText="1"/>
    </xf>
    <xf numFmtId="0" fontId="0" fillId="0" borderId="186" xfId="0" applyBorder="1" applyAlignment="1">
      <alignment horizontal="center" vertical="center" wrapText="1"/>
    </xf>
    <xf numFmtId="0" fontId="0" fillId="0" borderId="187" xfId="0" applyBorder="1" applyAlignment="1">
      <alignment horizontal="center" vertical="center" wrapText="1"/>
    </xf>
    <xf numFmtId="0" fontId="54" fillId="0" borderId="188" xfId="0" applyFont="1" applyBorder="1" applyAlignment="1">
      <alignment horizontal="center" vertical="center" wrapText="1"/>
    </xf>
    <xf numFmtId="0" fontId="54" fillId="0" borderId="172" xfId="0" applyFont="1" applyBorder="1" applyAlignment="1">
      <alignment horizontal="center" vertical="center" wrapText="1"/>
    </xf>
    <xf numFmtId="0" fontId="54" fillId="0" borderId="11" xfId="0" applyFont="1" applyBorder="1" applyAlignment="1">
      <alignment horizontal="center" vertical="center" wrapText="1"/>
    </xf>
    <xf numFmtId="0" fontId="55" fillId="0" borderId="148" xfId="0" applyFont="1" applyBorder="1" applyAlignment="1">
      <alignment vertical="center" wrapText="1"/>
    </xf>
    <xf numFmtId="0" fontId="54" fillId="0" borderId="98" xfId="0" applyFont="1" applyBorder="1" applyAlignment="1">
      <alignment horizontal="center" vertical="center"/>
    </xf>
    <xf numFmtId="49" fontId="54" fillId="0" borderId="156" xfId="0" applyNumberFormat="1" applyFont="1" applyBorder="1" applyAlignment="1">
      <alignment horizontal="center" vertical="center" wrapText="1"/>
    </xf>
    <xf numFmtId="49" fontId="54" fillId="0" borderId="20" xfId="0" applyNumberFormat="1" applyFont="1" applyBorder="1" applyAlignment="1">
      <alignment horizontal="center" vertical="center" wrapText="1"/>
    </xf>
    <xf numFmtId="49" fontId="54" fillId="0" borderId="98" xfId="0" applyNumberFormat="1" applyFont="1" applyBorder="1" applyAlignment="1">
      <alignment horizontal="center" vertical="center" wrapText="1"/>
    </xf>
    <xf numFmtId="49" fontId="54" fillId="0" borderId="17" xfId="0" applyNumberFormat="1" applyFont="1" applyBorder="1" applyAlignment="1">
      <alignment horizontal="center" vertical="center" wrapText="1"/>
    </xf>
    <xf numFmtId="178" fontId="54" fillId="0" borderId="96" xfId="0" applyNumberFormat="1" applyFont="1" applyBorder="1" applyAlignment="1">
      <alignment horizontal="center" vertical="center"/>
    </xf>
    <xf numFmtId="0" fontId="55" fillId="0" borderId="15" xfId="0" applyFont="1" applyBorder="1" applyAlignment="1">
      <alignment horizontal="center" vertical="center"/>
    </xf>
    <xf numFmtId="0" fontId="54" fillId="0" borderId="142" xfId="0" applyFont="1" applyBorder="1" applyAlignment="1">
      <alignment horizontal="center" vertical="center" wrapText="1"/>
    </xf>
    <xf numFmtId="0" fontId="58" fillId="0" borderId="189" xfId="0" applyFont="1" applyBorder="1" applyAlignment="1">
      <alignment horizontal="center" vertical="center" wrapText="1"/>
    </xf>
    <xf numFmtId="0" fontId="54" fillId="0" borderId="10" xfId="0" applyFont="1" applyBorder="1" applyAlignment="1">
      <alignment vertical="center"/>
    </xf>
    <xf numFmtId="0" fontId="58" fillId="0" borderId="56" xfId="0" applyFont="1" applyBorder="1" applyAlignment="1">
      <alignment horizontal="center" vertical="center" wrapText="1"/>
    </xf>
    <xf numFmtId="0" fontId="0" fillId="0" borderId="190" xfId="0" applyFont="1" applyBorder="1" applyAlignment="1">
      <alignment horizontal="left" vertical="top" wrapText="1"/>
    </xf>
    <xf numFmtId="0" fontId="0" fillId="0" borderId="178" xfId="0" applyFont="1" applyBorder="1" applyAlignment="1">
      <alignment horizontal="left" vertical="top" wrapText="1"/>
    </xf>
    <xf numFmtId="0" fontId="0" fillId="0" borderId="75" xfId="0" applyFont="1" applyBorder="1" applyAlignment="1">
      <alignment horizontal="left" vertical="top" wrapText="1"/>
    </xf>
    <xf numFmtId="0" fontId="0" fillId="0" borderId="191" xfId="0" applyFont="1" applyBorder="1" applyAlignment="1">
      <alignment horizontal="left" vertical="top" wrapText="1"/>
    </xf>
    <xf numFmtId="0" fontId="0" fillId="0" borderId="67" xfId="0" applyFont="1" applyBorder="1" applyAlignment="1">
      <alignment horizontal="left" vertical="top" wrapText="1"/>
    </xf>
    <xf numFmtId="0" fontId="0" fillId="0" borderId="54" xfId="0" applyFont="1" applyBorder="1" applyAlignment="1">
      <alignment horizontal="left" vertical="top" wrapText="1"/>
    </xf>
    <xf numFmtId="0" fontId="58" fillId="0" borderId="192" xfId="0" applyFont="1" applyBorder="1" applyAlignment="1">
      <alignment horizontal="center" vertical="center" wrapText="1"/>
    </xf>
    <xf numFmtId="0" fontId="58" fillId="0" borderId="193" xfId="0" applyFont="1" applyBorder="1" applyAlignment="1">
      <alignment horizontal="center" vertical="center" wrapText="1"/>
    </xf>
    <xf numFmtId="0" fontId="58" fillId="0" borderId="130" xfId="0" applyFont="1" applyBorder="1" applyAlignment="1">
      <alignment horizontal="center" vertical="center" wrapText="1"/>
    </xf>
    <xf numFmtId="0" fontId="58" fillId="0" borderId="124" xfId="0" applyFont="1" applyBorder="1" applyAlignment="1">
      <alignment horizontal="center" vertical="center" wrapText="1"/>
    </xf>
    <xf numFmtId="0" fontId="54" fillId="0" borderId="113" xfId="0" applyFont="1" applyBorder="1" applyAlignment="1">
      <alignment horizontal="left" vertical="center" wrapText="1"/>
    </xf>
    <xf numFmtId="0" fontId="54" fillId="0" borderId="109" xfId="0" applyFont="1" applyBorder="1" applyAlignment="1">
      <alignment horizontal="left" vertical="center" wrapText="1"/>
    </xf>
    <xf numFmtId="0" fontId="54" fillId="0" borderId="103" xfId="0" applyFont="1" applyBorder="1" applyAlignment="1">
      <alignment horizontal="left" vertical="center" wrapText="1"/>
    </xf>
    <xf numFmtId="0" fontId="54" fillId="0" borderId="19" xfId="0" applyFont="1" applyBorder="1" applyAlignment="1">
      <alignment horizontal="left" vertical="center" wrapText="1"/>
    </xf>
    <xf numFmtId="0" fontId="54" fillId="0" borderId="104" xfId="0" applyFont="1" applyBorder="1" applyAlignment="1">
      <alignment horizontal="left" vertical="center" wrapText="1"/>
    </xf>
    <xf numFmtId="0" fontId="54" fillId="0" borderId="14" xfId="0" applyFont="1" applyBorder="1" applyAlignment="1">
      <alignment horizontal="left" vertical="center" wrapText="1"/>
    </xf>
    <xf numFmtId="0" fontId="0" fillId="0" borderId="101"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105" xfId="0" applyBorder="1" applyAlignment="1">
      <alignment horizontal="center" vertical="center"/>
    </xf>
    <xf numFmtId="0" fontId="54" fillId="0" borderId="144" xfId="0" applyFont="1" applyBorder="1" applyAlignment="1">
      <alignment horizontal="center" vertical="center" wrapText="1"/>
    </xf>
    <xf numFmtId="0" fontId="64" fillId="0" borderId="140" xfId="0" applyFont="1" applyBorder="1" applyAlignment="1">
      <alignment horizontal="center" vertical="center" wrapText="1"/>
    </xf>
    <xf numFmtId="0" fontId="64" fillId="0" borderId="109" xfId="0" applyFont="1" applyBorder="1" applyAlignment="1">
      <alignment horizontal="center" vertical="center" wrapText="1"/>
    </xf>
    <xf numFmtId="1" fontId="64" fillId="0" borderId="77" xfId="0" applyNumberFormat="1" applyFont="1" applyBorder="1" applyAlignment="1">
      <alignment horizontal="center" vertical="center" wrapText="1"/>
    </xf>
    <xf numFmtId="1" fontId="64" fillId="0" borderId="19" xfId="0" applyNumberFormat="1" applyFont="1" applyBorder="1" applyAlignment="1">
      <alignment horizontal="center" vertical="center" wrapText="1"/>
    </xf>
    <xf numFmtId="0" fontId="58" fillId="0" borderId="194" xfId="0" applyFont="1" applyBorder="1" applyAlignment="1">
      <alignment horizontal="center" vertical="center" wrapText="1"/>
    </xf>
    <xf numFmtId="0" fontId="54" fillId="0" borderId="108" xfId="0" applyFont="1" applyBorder="1" applyAlignment="1">
      <alignment horizontal="left" vertical="center" wrapText="1"/>
    </xf>
    <xf numFmtId="0" fontId="54" fillId="0" borderId="114" xfId="0" applyFont="1" applyBorder="1" applyAlignment="1">
      <alignment horizontal="left" vertical="center" wrapText="1"/>
    </xf>
    <xf numFmtId="0" fontId="54" fillId="0" borderId="101" xfId="0" applyFont="1" applyBorder="1" applyAlignment="1">
      <alignment horizontal="left" vertical="center" wrapText="1"/>
    </xf>
    <xf numFmtId="0" fontId="54" fillId="0" borderId="0" xfId="0" applyFont="1" applyBorder="1" applyAlignment="1">
      <alignment horizontal="left" vertical="center" wrapText="1"/>
    </xf>
    <xf numFmtId="0" fontId="54" fillId="0" borderId="10" xfId="0" applyFont="1" applyBorder="1" applyAlignment="1">
      <alignment horizontal="left" vertical="center" wrapText="1"/>
    </xf>
    <xf numFmtId="176" fontId="54" fillId="0" borderId="77" xfId="0" applyNumberFormat="1" applyFont="1" applyBorder="1" applyAlignment="1">
      <alignment horizontal="center" wrapText="1"/>
    </xf>
    <xf numFmtId="176" fontId="54" fillId="0" borderId="19" xfId="0" applyNumberFormat="1" applyFont="1" applyBorder="1" applyAlignment="1">
      <alignment horizontal="center" wrapText="1"/>
    </xf>
    <xf numFmtId="176" fontId="54" fillId="0" borderId="137" xfId="0" applyNumberFormat="1" applyFont="1" applyBorder="1" applyAlignment="1">
      <alignment horizontal="center" wrapText="1"/>
    </xf>
    <xf numFmtId="176" fontId="54" fillId="0" borderId="0" xfId="0" applyNumberFormat="1" applyFont="1" applyBorder="1" applyAlignment="1">
      <alignment horizontal="center" wrapText="1"/>
    </xf>
    <xf numFmtId="0" fontId="54" fillId="0" borderId="14" xfId="0" applyFont="1" applyBorder="1" applyAlignment="1">
      <alignment vertical="center"/>
    </xf>
    <xf numFmtId="0" fontId="54" fillId="0" borderId="15" xfId="0" applyFont="1" applyBorder="1" applyAlignment="1">
      <alignment vertical="center"/>
    </xf>
    <xf numFmtId="0" fontId="54" fillId="0" borderId="106" xfId="0" applyFont="1" applyBorder="1" applyAlignment="1">
      <alignment vertical="center"/>
    </xf>
    <xf numFmtId="0" fontId="54" fillId="0" borderId="107" xfId="0" applyFont="1" applyBorder="1" applyAlignment="1">
      <alignment vertical="center"/>
    </xf>
    <xf numFmtId="0" fontId="54" fillId="0" borderId="108" xfId="0" applyFont="1" applyBorder="1" applyAlignment="1">
      <alignment vertical="center"/>
    </xf>
    <xf numFmtId="0" fontId="54" fillId="0" borderId="77" xfId="0" applyFont="1" applyBorder="1" applyAlignment="1">
      <alignment horizontal="center" wrapText="1"/>
    </xf>
    <xf numFmtId="0" fontId="54" fillId="0" borderId="19" xfId="0" applyFont="1" applyBorder="1" applyAlignment="1">
      <alignment horizontal="center" wrapText="1"/>
    </xf>
    <xf numFmtId="0" fontId="54" fillId="0" borderId="137" xfId="0" applyFont="1" applyBorder="1" applyAlignment="1">
      <alignment horizontal="center" wrapText="1"/>
    </xf>
    <xf numFmtId="0" fontId="54" fillId="0" borderId="0" xfId="0" applyFont="1" applyBorder="1" applyAlignment="1">
      <alignment horizontal="center" wrapText="1"/>
    </xf>
    <xf numFmtId="1" fontId="62" fillId="0" borderId="0" xfId="0" applyNumberFormat="1" applyFont="1" applyBorder="1" applyAlignment="1">
      <alignment horizontal="center" vertical="top" wrapText="1"/>
    </xf>
    <xf numFmtId="1" fontId="62" fillId="0" borderId="22" xfId="0" applyNumberFormat="1" applyFont="1" applyBorder="1" applyAlignment="1">
      <alignment horizontal="center" vertical="top" wrapText="1"/>
    </xf>
    <xf numFmtId="178" fontId="59" fillId="0" borderId="137" xfId="0" applyNumberFormat="1" applyFont="1" applyBorder="1" applyAlignment="1">
      <alignment horizontal="center" vertical="center" wrapText="1"/>
    </xf>
    <xf numFmtId="0" fontId="66" fillId="0" borderId="16" xfId="0" applyFont="1" applyBorder="1" applyAlignment="1">
      <alignment horizontal="center" vertical="center" wrapText="1"/>
    </xf>
    <xf numFmtId="0" fontId="54" fillId="0" borderId="12" xfId="0" applyFont="1" applyBorder="1" applyAlignment="1">
      <alignment vertical="center"/>
    </xf>
    <xf numFmtId="0" fontId="54" fillId="0" borderId="111" xfId="0" applyFont="1" applyBorder="1" applyAlignment="1">
      <alignment vertical="center"/>
    </xf>
    <xf numFmtId="0" fontId="54" fillId="0" borderId="113" xfId="0" applyFont="1" applyBorder="1" applyAlignment="1">
      <alignment vertical="center"/>
    </xf>
    <xf numFmtId="0" fontId="54" fillId="0" borderId="109" xfId="0" applyFont="1" applyBorder="1" applyAlignment="1">
      <alignment vertical="center"/>
    </xf>
    <xf numFmtId="0" fontId="54" fillId="0" borderId="114" xfId="0" applyFont="1" applyBorder="1" applyAlignment="1">
      <alignment vertical="center"/>
    </xf>
    <xf numFmtId="0" fontId="54" fillId="0" borderId="139" xfId="0" applyFont="1" applyBorder="1" applyAlignment="1">
      <alignment vertical="center"/>
    </xf>
    <xf numFmtId="0" fontId="0" fillId="0" borderId="186" xfId="0" applyBorder="1" applyAlignment="1">
      <alignment horizontal="center" vertical="center"/>
    </xf>
    <xf numFmtId="0" fontId="0" fillId="0" borderId="195" xfId="0" applyBorder="1" applyAlignment="1">
      <alignment horizontal="center" vertical="center"/>
    </xf>
    <xf numFmtId="0" fontId="56" fillId="0" borderId="19" xfId="0" applyFont="1" applyBorder="1" applyAlignment="1">
      <alignment horizontal="center" vertical="center" wrapText="1"/>
    </xf>
    <xf numFmtId="0" fontId="56" fillId="0" borderId="0" xfId="0" applyFont="1" applyBorder="1" applyAlignment="1">
      <alignment horizontal="center" vertical="center" wrapText="1"/>
    </xf>
    <xf numFmtId="0" fontId="54" fillId="0" borderId="17" xfId="0" applyFont="1" applyBorder="1" applyAlignment="1">
      <alignment horizontal="center" vertical="center"/>
    </xf>
    <xf numFmtId="0" fontId="54" fillId="0" borderId="107" xfId="0" applyFont="1" applyBorder="1" applyAlignment="1">
      <alignment horizontal="center" vertical="center"/>
    </xf>
    <xf numFmtId="0" fontId="54" fillId="0" borderId="106" xfId="0" applyFont="1" applyBorder="1" applyAlignment="1">
      <alignment vertical="top" wrapText="1"/>
    </xf>
    <xf numFmtId="0" fontId="54" fillId="0" borderId="107" xfId="0" applyFont="1" applyBorder="1" applyAlignment="1">
      <alignment vertical="top" wrapText="1"/>
    </xf>
    <xf numFmtId="0" fontId="54" fillId="0" borderId="108" xfId="0" applyFont="1" applyBorder="1" applyAlignment="1">
      <alignment vertical="top" wrapText="1"/>
    </xf>
    <xf numFmtId="0" fontId="54" fillId="0" borderId="101" xfId="0" applyFont="1" applyBorder="1" applyAlignment="1">
      <alignment vertical="top" wrapText="1"/>
    </xf>
    <xf numFmtId="0" fontId="54" fillId="0" borderId="0" xfId="0" applyFont="1" applyBorder="1" applyAlignment="1">
      <alignment vertical="top" wrapText="1"/>
    </xf>
    <xf numFmtId="0" fontId="54" fillId="0" borderId="10" xfId="0" applyFont="1" applyBorder="1" applyAlignment="1">
      <alignment vertical="top" wrapText="1"/>
    </xf>
    <xf numFmtId="0" fontId="54" fillId="0" borderId="105" xfId="0" applyFont="1" applyBorder="1" applyAlignment="1">
      <alignment vertical="top" wrapText="1"/>
    </xf>
    <xf numFmtId="0" fontId="54" fillId="0" borderId="11" xfId="0" applyFont="1" applyBorder="1" applyAlignment="1">
      <alignment vertical="top" wrapText="1"/>
    </xf>
    <xf numFmtId="0" fontId="54" fillId="0" borderId="12" xfId="0" applyFont="1" applyBorder="1" applyAlignment="1">
      <alignment vertical="top" wrapText="1"/>
    </xf>
    <xf numFmtId="0" fontId="54" fillId="0" borderId="105" xfId="0" applyFont="1" applyBorder="1" applyAlignment="1">
      <alignment vertical="center"/>
    </xf>
    <xf numFmtId="0" fontId="0" fillId="0" borderId="144" xfId="0" applyBorder="1" applyAlignment="1">
      <alignment horizontal="center" vertical="center"/>
    </xf>
    <xf numFmtId="0" fontId="0" fillId="0" borderId="107" xfId="0" applyBorder="1" applyAlignment="1">
      <alignment horizontal="center" vertical="center"/>
    </xf>
    <xf numFmtId="0" fontId="0" fillId="0" borderId="196" xfId="0" applyBorder="1" applyAlignment="1">
      <alignment horizontal="center" vertical="center" wrapText="1"/>
    </xf>
    <xf numFmtId="0" fontId="0" fillId="0" borderId="197" xfId="0" applyBorder="1" applyAlignment="1">
      <alignment horizontal="center" vertical="center" wrapText="1"/>
    </xf>
    <xf numFmtId="0" fontId="0" fillId="0" borderId="190" xfId="0" applyBorder="1" applyAlignment="1">
      <alignment horizontal="center" vertical="center" wrapText="1"/>
    </xf>
    <xf numFmtId="0" fontId="0" fillId="0" borderId="75" xfId="0" applyBorder="1" applyAlignment="1">
      <alignment horizontal="center" vertical="center" wrapText="1"/>
    </xf>
    <xf numFmtId="0" fontId="0" fillId="0" borderId="191" xfId="0" applyBorder="1" applyAlignment="1">
      <alignment horizontal="center" vertical="center" wrapText="1"/>
    </xf>
    <xf numFmtId="0" fontId="0" fillId="0" borderId="54" xfId="0" applyBorder="1" applyAlignment="1">
      <alignment horizontal="center" vertical="center" wrapText="1"/>
    </xf>
    <xf numFmtId="0" fontId="0" fillId="0" borderId="145" xfId="0" applyBorder="1" applyAlignment="1">
      <alignment horizontal="center" vertical="center" wrapText="1"/>
    </xf>
    <xf numFmtId="0" fontId="0" fillId="0" borderId="144" xfId="0" applyBorder="1" applyAlignment="1">
      <alignment horizontal="center" vertical="center" wrapText="1"/>
    </xf>
    <xf numFmtId="0" fontId="0" fillId="0" borderId="154" xfId="0" applyBorder="1" applyAlignment="1">
      <alignment horizontal="center" vertical="center" wrapText="1"/>
    </xf>
    <xf numFmtId="0" fontId="58" fillId="37" borderId="198" xfId="0" applyFont="1" applyFill="1" applyBorder="1" applyAlignment="1">
      <alignment horizontal="center" vertical="center"/>
    </xf>
    <xf numFmtId="0" fontId="58" fillId="37" borderId="172" xfId="0" applyFont="1" applyFill="1" applyBorder="1" applyAlignment="1">
      <alignment horizontal="center" vertical="center"/>
    </xf>
    <xf numFmtId="0" fontId="58" fillId="37" borderId="199" xfId="0" applyFont="1" applyFill="1" applyBorder="1" applyAlignment="1">
      <alignment horizontal="center" vertical="center"/>
    </xf>
    <xf numFmtId="0" fontId="54" fillId="37" borderId="200" xfId="0" applyFont="1" applyFill="1" applyBorder="1" applyAlignment="1">
      <alignment horizontal="center" vertical="center"/>
    </xf>
    <xf numFmtId="0" fontId="54" fillId="37" borderId="171" xfId="0" applyFont="1" applyFill="1" applyBorder="1" applyAlignment="1">
      <alignment horizontal="center" vertical="center"/>
    </xf>
    <xf numFmtId="0" fontId="54" fillId="37" borderId="201" xfId="0" applyFont="1" applyFill="1" applyBorder="1" applyAlignment="1">
      <alignment horizontal="center" vertical="center"/>
    </xf>
    <xf numFmtId="0" fontId="58" fillId="38" borderId="202" xfId="0" applyFont="1" applyFill="1" applyBorder="1" applyAlignment="1">
      <alignment horizontal="center" vertical="center"/>
    </xf>
    <xf numFmtId="0" fontId="58" fillId="38" borderId="172" xfId="0" applyFont="1" applyFill="1" applyBorder="1" applyAlignment="1">
      <alignment horizontal="center" vertical="center"/>
    </xf>
    <xf numFmtId="0" fontId="58" fillId="38" borderId="199" xfId="0" applyFont="1" applyFill="1" applyBorder="1" applyAlignment="1">
      <alignment horizontal="center" vertical="center"/>
    </xf>
    <xf numFmtId="0" fontId="54" fillId="38" borderId="203" xfId="0" applyFont="1" applyFill="1" applyBorder="1" applyAlignment="1">
      <alignment horizontal="center" vertical="center"/>
    </xf>
    <xf numFmtId="0" fontId="54" fillId="38" borderId="171" xfId="0" applyFont="1" applyFill="1" applyBorder="1" applyAlignment="1">
      <alignment horizontal="center" vertical="center"/>
    </xf>
    <xf numFmtId="0" fontId="54" fillId="38" borderId="201" xfId="0" applyFont="1" applyFill="1" applyBorder="1" applyAlignment="1">
      <alignment horizontal="center" vertical="center"/>
    </xf>
    <xf numFmtId="0" fontId="58" fillId="33" borderId="172" xfId="0" applyFont="1" applyFill="1" applyBorder="1" applyAlignment="1">
      <alignment horizontal="center" vertical="center" wrapText="1"/>
    </xf>
    <xf numFmtId="0" fontId="58" fillId="33" borderId="81" xfId="0" applyFont="1" applyFill="1" applyBorder="1" applyAlignment="1">
      <alignment horizontal="center" vertical="center" wrapText="1"/>
    </xf>
    <xf numFmtId="0" fontId="54" fillId="33" borderId="171" xfId="0" applyFont="1" applyFill="1" applyBorder="1" applyAlignment="1">
      <alignment horizontal="left" vertical="center" wrapText="1"/>
    </xf>
    <xf numFmtId="0" fontId="54" fillId="33" borderId="90" xfId="0" applyFont="1" applyFill="1" applyBorder="1" applyAlignment="1">
      <alignment horizontal="left" vertical="center" wrapText="1"/>
    </xf>
    <xf numFmtId="0" fontId="58" fillId="35" borderId="172" xfId="0" applyFont="1" applyFill="1" applyBorder="1" applyAlignment="1">
      <alignment horizontal="center" vertical="center"/>
    </xf>
    <xf numFmtId="0" fontId="58" fillId="35" borderId="81" xfId="0" applyFont="1" applyFill="1" applyBorder="1" applyAlignment="1">
      <alignment horizontal="center" vertical="center"/>
    </xf>
    <xf numFmtId="0" fontId="54" fillId="35" borderId="171" xfId="0" applyFont="1" applyFill="1" applyBorder="1" applyAlignment="1">
      <alignment horizontal="left" vertical="center"/>
    </xf>
    <xf numFmtId="0" fontId="54" fillId="35" borderId="90" xfId="0" applyFont="1" applyFill="1" applyBorder="1" applyAlignment="1">
      <alignment horizontal="left" vertical="center"/>
    </xf>
    <xf numFmtId="0" fontId="58" fillId="33" borderId="172" xfId="0" applyFont="1" applyFill="1" applyBorder="1" applyAlignment="1">
      <alignment horizontal="center" vertical="center"/>
    </xf>
    <xf numFmtId="0" fontId="58" fillId="33" borderId="81" xfId="0" applyFont="1" applyFill="1" applyBorder="1" applyAlignment="1">
      <alignment horizontal="center" vertical="center"/>
    </xf>
    <xf numFmtId="0" fontId="54" fillId="33" borderId="203" xfId="0" applyFont="1" applyFill="1" applyBorder="1" applyAlignment="1">
      <alignment horizontal="left" vertical="center"/>
    </xf>
    <xf numFmtId="0" fontId="54" fillId="33" borderId="171" xfId="0" applyFont="1" applyFill="1" applyBorder="1" applyAlignment="1">
      <alignment horizontal="left" vertical="center"/>
    </xf>
    <xf numFmtId="0" fontId="54" fillId="33" borderId="90" xfId="0" applyFont="1" applyFill="1" applyBorder="1" applyAlignment="1">
      <alignment horizontal="left" vertical="center"/>
    </xf>
    <xf numFmtId="0" fontId="0" fillId="0" borderId="178" xfId="0" applyBorder="1" applyAlignment="1">
      <alignment horizontal="center" vertical="center" wrapText="1"/>
    </xf>
    <xf numFmtId="0" fontId="0" fillId="0" borderId="184" xfId="0" applyBorder="1" applyAlignment="1">
      <alignment horizontal="center" vertical="center" wrapText="1"/>
    </xf>
    <xf numFmtId="0" fontId="70" fillId="0" borderId="204" xfId="0" applyFont="1" applyBorder="1" applyAlignment="1">
      <alignment horizontal="right" vertical="center" wrapText="1"/>
    </xf>
    <xf numFmtId="0" fontId="70" fillId="0" borderId="28" xfId="0" applyFont="1" applyBorder="1" applyAlignment="1">
      <alignment horizontal="right" vertical="center" wrapText="1"/>
    </xf>
    <xf numFmtId="0" fontId="70" fillId="0" borderId="30" xfId="0" applyFont="1" applyBorder="1" applyAlignment="1">
      <alignment horizontal="right" vertical="center" wrapText="1"/>
    </xf>
    <xf numFmtId="0" fontId="0" fillId="0" borderId="205" xfId="0" applyBorder="1" applyAlignment="1">
      <alignment horizontal="center" vertical="center" wrapText="1"/>
    </xf>
    <xf numFmtId="0" fontId="0" fillId="0" borderId="67" xfId="0" applyBorder="1" applyAlignment="1">
      <alignment horizontal="center" vertical="center" wrapText="1"/>
    </xf>
    <xf numFmtId="0" fontId="0" fillId="0" borderId="58" xfId="0" applyBorder="1" applyAlignment="1">
      <alignment horizontal="center" vertical="center" wrapText="1"/>
    </xf>
    <xf numFmtId="0" fontId="0" fillId="0" borderId="206" xfId="0" applyBorder="1" applyAlignment="1">
      <alignment horizontal="center" vertical="center" wrapText="1"/>
    </xf>
    <xf numFmtId="0" fontId="54" fillId="0" borderId="27" xfId="0" applyFont="1" applyBorder="1" applyAlignment="1">
      <alignment horizontal="left" vertical="center" wrapText="1"/>
    </xf>
    <xf numFmtId="0" fontId="54" fillId="0" borderId="24" xfId="0" applyFont="1" applyBorder="1" applyAlignment="1">
      <alignment horizontal="left" vertical="center" wrapText="1"/>
    </xf>
    <xf numFmtId="0" fontId="64" fillId="0" borderId="207" xfId="0" applyFont="1" applyBorder="1" applyAlignment="1">
      <alignment horizontal="left" vertical="center" wrapText="1"/>
    </xf>
    <xf numFmtId="0" fontId="64" fillId="0" borderId="208" xfId="0" applyFont="1" applyBorder="1" applyAlignment="1">
      <alignment horizontal="left" vertical="center" wrapText="1"/>
    </xf>
    <xf numFmtId="0" fontId="64" fillId="0" borderId="209" xfId="0" applyFont="1" applyBorder="1" applyAlignment="1">
      <alignment horizontal="left" vertical="center" wrapText="1"/>
    </xf>
    <xf numFmtId="0" fontId="54" fillId="0" borderId="21" xfId="0" applyFont="1" applyBorder="1" applyAlignment="1">
      <alignment horizontal="left" vertical="center" wrapText="1"/>
    </xf>
    <xf numFmtId="0" fontId="58" fillId="33" borderId="202" xfId="0" applyFont="1" applyFill="1" applyBorder="1" applyAlignment="1">
      <alignment horizontal="center" vertical="center" wrapText="1"/>
    </xf>
    <xf numFmtId="0" fontId="54" fillId="0" borderId="56" xfId="0" applyFont="1" applyBorder="1" applyAlignment="1">
      <alignment horizontal="center" vertical="center" wrapText="1"/>
    </xf>
    <xf numFmtId="0" fontId="54" fillId="0" borderId="210" xfId="0" applyFont="1" applyBorder="1" applyAlignment="1">
      <alignment horizontal="center" vertical="center" wrapText="1"/>
    </xf>
    <xf numFmtId="0" fontId="54" fillId="0" borderId="57" xfId="0" applyFont="1" applyBorder="1" applyAlignment="1">
      <alignment horizontal="center" vertical="center" wrapText="1"/>
    </xf>
    <xf numFmtId="0" fontId="54" fillId="0" borderId="207" xfId="0" applyFont="1" applyBorder="1" applyAlignment="1">
      <alignment horizontal="left" vertical="center" wrapText="1"/>
    </xf>
    <xf numFmtId="0" fontId="54" fillId="0" borderId="208" xfId="0" applyFont="1" applyBorder="1" applyAlignment="1">
      <alignment horizontal="left" vertical="center" wrapText="1"/>
    </xf>
    <xf numFmtId="0" fontId="58" fillId="37" borderId="211" xfId="0" applyFont="1" applyFill="1" applyBorder="1" applyAlignment="1">
      <alignment horizontal="center" vertical="center"/>
    </xf>
    <xf numFmtId="0" fontId="58" fillId="37" borderId="212" xfId="0" applyFont="1" applyFill="1" applyBorder="1" applyAlignment="1">
      <alignment horizontal="center" vertical="center"/>
    </xf>
    <xf numFmtId="0" fontId="0" fillId="0" borderId="56" xfId="0" applyBorder="1" applyAlignment="1">
      <alignment horizontal="center" vertical="center" wrapText="1"/>
    </xf>
    <xf numFmtId="0" fontId="0" fillId="0" borderId="210" xfId="0" applyBorder="1" applyAlignment="1">
      <alignment horizontal="center" vertical="center" wrapText="1"/>
    </xf>
    <xf numFmtId="0" fontId="0" fillId="0" borderId="65"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169" xfId="0" applyFill="1" applyBorder="1" applyAlignment="1">
      <alignment horizontal="center" vertical="center" wrapText="1"/>
    </xf>
    <xf numFmtId="0" fontId="54" fillId="38" borderId="90" xfId="0" applyFont="1" applyFill="1" applyBorder="1" applyAlignment="1">
      <alignment horizontal="center" vertical="center"/>
    </xf>
    <xf numFmtId="0" fontId="0" fillId="0" borderId="69" xfId="0" applyFill="1" applyBorder="1" applyAlignment="1">
      <alignment horizontal="center" vertical="center" wrapText="1"/>
    </xf>
    <xf numFmtId="0" fontId="54" fillId="0" borderId="209" xfId="0" applyFont="1" applyBorder="1" applyAlignment="1">
      <alignment horizontal="left" vertical="center" wrapText="1"/>
    </xf>
    <xf numFmtId="0" fontId="70" fillId="0" borderId="78" xfId="0" applyFont="1" applyBorder="1" applyAlignment="1">
      <alignment horizontal="right" vertical="center" wrapText="1"/>
    </xf>
    <xf numFmtId="0" fontId="70" fillId="0" borderId="80" xfId="0" applyFont="1" applyBorder="1" applyAlignment="1">
      <alignment horizontal="right" vertical="center" wrapText="1"/>
    </xf>
    <xf numFmtId="0" fontId="54" fillId="33" borderId="213" xfId="0" applyFont="1" applyFill="1" applyBorder="1" applyAlignment="1">
      <alignment horizontal="left" vertical="center" wrapText="1"/>
    </xf>
    <xf numFmtId="0" fontId="54" fillId="33" borderId="14" xfId="0" applyFont="1" applyFill="1" applyBorder="1" applyAlignment="1">
      <alignment horizontal="left" vertical="center" wrapText="1"/>
    </xf>
    <xf numFmtId="0" fontId="54" fillId="33" borderId="112" xfId="0" applyFont="1" applyFill="1" applyBorder="1" applyAlignment="1">
      <alignment horizontal="left" vertical="center" wrapText="1"/>
    </xf>
    <xf numFmtId="0" fontId="54" fillId="0" borderId="214" xfId="0" applyFont="1" applyBorder="1" applyAlignment="1">
      <alignment horizontal="left" vertical="center" wrapText="1"/>
    </xf>
    <xf numFmtId="0" fontId="54" fillId="0" borderId="215" xfId="0" applyFont="1" applyBorder="1" applyAlignment="1">
      <alignment horizontal="left" vertical="center" wrapText="1"/>
    </xf>
    <xf numFmtId="0" fontId="54" fillId="0" borderId="87" xfId="0" applyFont="1" applyBorder="1" applyAlignment="1">
      <alignment horizontal="left" vertical="center" wrapText="1"/>
    </xf>
    <xf numFmtId="0" fontId="54" fillId="38" borderId="213" xfId="0" applyFont="1" applyFill="1" applyBorder="1" applyAlignment="1">
      <alignment horizontal="center" vertical="center"/>
    </xf>
    <xf numFmtId="0" fontId="54" fillId="38" borderId="14" xfId="0" applyFont="1" applyFill="1" applyBorder="1" applyAlignment="1">
      <alignment horizontal="center" vertical="center"/>
    </xf>
    <xf numFmtId="0" fontId="54" fillId="38" borderId="216" xfId="0" applyFont="1" applyFill="1" applyBorder="1" applyAlignment="1">
      <alignment horizontal="center" vertical="center"/>
    </xf>
    <xf numFmtId="0" fontId="0" fillId="38" borderId="202" xfId="0" applyFill="1" applyBorder="1" applyAlignment="1">
      <alignment horizontal="center" vertical="center"/>
    </xf>
    <xf numFmtId="0" fontId="0" fillId="38" borderId="172" xfId="0" applyFill="1" applyBorder="1" applyAlignment="1">
      <alignment horizontal="center" vertical="center"/>
    </xf>
    <xf numFmtId="0" fontId="0" fillId="38" borderId="199" xfId="0" applyFill="1" applyBorder="1" applyAlignment="1">
      <alignment horizontal="center" vertical="center"/>
    </xf>
    <xf numFmtId="0" fontId="0" fillId="38" borderId="217" xfId="0" applyFill="1" applyBorder="1" applyAlignment="1">
      <alignment horizontal="center" vertical="center"/>
    </xf>
    <xf numFmtId="0" fontId="0" fillId="38" borderId="109" xfId="0" applyFill="1" applyBorder="1" applyAlignment="1">
      <alignment horizontal="center" vertical="center"/>
    </xf>
    <xf numFmtId="0" fontId="0" fillId="38" borderId="218" xfId="0" applyFill="1" applyBorder="1" applyAlignment="1">
      <alignment horizontal="center" vertical="center"/>
    </xf>
    <xf numFmtId="0" fontId="58" fillId="38" borderId="212" xfId="0" applyFont="1" applyFill="1" applyBorder="1" applyAlignment="1">
      <alignment horizontal="center" vertical="center"/>
    </xf>
    <xf numFmtId="0" fontId="58" fillId="38" borderId="219" xfId="0" applyFont="1" applyFill="1" applyBorder="1" applyAlignment="1">
      <alignment horizontal="center" vertical="center"/>
    </xf>
    <xf numFmtId="0" fontId="58" fillId="38" borderId="81" xfId="0" applyFont="1" applyFill="1" applyBorder="1" applyAlignment="1">
      <alignment horizontal="center" vertical="center"/>
    </xf>
    <xf numFmtId="0" fontId="54" fillId="0" borderId="220" xfId="0" applyFont="1" applyBorder="1" applyAlignment="1">
      <alignment horizontal="left" vertical="center" wrapText="1"/>
    </xf>
    <xf numFmtId="0" fontId="58" fillId="33" borderId="202" xfId="0" applyFont="1" applyFill="1" applyBorder="1" applyAlignment="1">
      <alignment horizontal="center" vertical="center"/>
    </xf>
    <xf numFmtId="0" fontId="58" fillId="35" borderId="202" xfId="0" applyFont="1" applyFill="1" applyBorder="1" applyAlignment="1">
      <alignment horizontal="center" vertical="center"/>
    </xf>
    <xf numFmtId="0" fontId="54" fillId="35" borderId="203" xfId="0" applyFont="1" applyFill="1" applyBorder="1" applyAlignment="1">
      <alignment vertical="center"/>
    </xf>
    <xf numFmtId="0" fontId="54" fillId="35" borderId="171" xfId="0" applyFont="1" applyFill="1" applyBorder="1" applyAlignment="1">
      <alignment vertical="center"/>
    </xf>
    <xf numFmtId="0" fontId="54" fillId="35" borderId="90" xfId="0" applyFont="1" applyFill="1" applyBorder="1" applyAlignment="1">
      <alignment vertical="center"/>
    </xf>
    <xf numFmtId="0" fontId="54" fillId="0" borderId="221" xfId="0" applyFont="1" applyBorder="1" applyAlignment="1">
      <alignment horizontal="left" vertical="center" wrapText="1"/>
    </xf>
    <xf numFmtId="0" fontId="54" fillId="0" borderId="222" xfId="0" applyFont="1" applyBorder="1" applyAlignment="1">
      <alignment horizontal="center" vertical="center" wrapText="1"/>
    </xf>
    <xf numFmtId="0" fontId="54" fillId="0" borderId="197" xfId="0" applyFont="1" applyBorder="1" applyAlignment="1">
      <alignment horizontal="left" vertical="center" wrapText="1"/>
    </xf>
    <xf numFmtId="0" fontId="64" fillId="0" borderId="214" xfId="0" applyFont="1" applyBorder="1" applyAlignment="1">
      <alignment horizontal="left" vertical="center" wrapText="1"/>
    </xf>
    <xf numFmtId="0" fontId="64" fillId="0" borderId="215" xfId="0" applyFont="1" applyBorder="1" applyAlignment="1">
      <alignment horizontal="left" vertical="center" wrapText="1"/>
    </xf>
    <xf numFmtId="0" fontId="64" fillId="0" borderId="87" xfId="0" applyFont="1" applyBorder="1" applyAlignment="1">
      <alignment horizontal="left" vertical="center" wrapText="1"/>
    </xf>
    <xf numFmtId="0" fontId="0" fillId="0" borderId="66" xfId="0" applyBorder="1" applyAlignment="1">
      <alignment horizontal="center" vertical="center" wrapText="1"/>
    </xf>
    <xf numFmtId="0" fontId="0" fillId="0" borderId="60" xfId="0" applyFill="1" applyBorder="1" applyAlignment="1">
      <alignment horizontal="center" vertical="center" wrapText="1"/>
    </xf>
    <xf numFmtId="0" fontId="64" fillId="0" borderId="223" xfId="0" applyFont="1" applyBorder="1" applyAlignment="1">
      <alignment horizontal="left" vertical="center" wrapText="1"/>
    </xf>
    <xf numFmtId="0" fontId="0" fillId="0" borderId="177" xfId="0" applyBorder="1" applyAlignment="1">
      <alignment horizontal="center" vertical="center" wrapText="1"/>
    </xf>
    <xf numFmtId="0" fontId="54" fillId="33" borderId="203" xfId="0" applyFont="1" applyFill="1" applyBorder="1" applyAlignment="1">
      <alignment horizontal="left" vertical="center" wrapText="1"/>
    </xf>
    <xf numFmtId="0" fontId="70" fillId="0" borderId="224" xfId="0" applyFont="1" applyBorder="1" applyAlignment="1">
      <alignment horizontal="right" vertical="center" wrapText="1"/>
    </xf>
    <xf numFmtId="0" fontId="70" fillId="0" borderId="31" xfId="0" applyFont="1" applyBorder="1" applyAlignment="1">
      <alignment horizontal="right" vertical="center" wrapText="1"/>
    </xf>
    <xf numFmtId="0" fontId="70" fillId="0" borderId="33" xfId="0" applyFont="1" applyBorder="1" applyAlignment="1">
      <alignment horizontal="right" vertical="center" wrapText="1"/>
    </xf>
    <xf numFmtId="0" fontId="0" fillId="0" borderId="206" xfId="0" applyFill="1" applyBorder="1" applyAlignment="1">
      <alignment horizontal="center" vertical="center" wrapText="1"/>
    </xf>
    <xf numFmtId="0" fontId="64" fillId="0" borderId="220" xfId="0" applyFont="1" applyBorder="1" applyAlignment="1">
      <alignment horizontal="left" vertical="center" wrapText="1"/>
    </xf>
    <xf numFmtId="0" fontId="0" fillId="0" borderId="57" xfId="0" applyBorder="1" applyAlignment="1">
      <alignment horizontal="center" vertical="center" wrapText="1"/>
    </xf>
    <xf numFmtId="0" fontId="0" fillId="0" borderId="196" xfId="0" applyBorder="1" applyAlignment="1">
      <alignment horizontal="center" vertical="center"/>
    </xf>
    <xf numFmtId="0" fontId="0" fillId="0" borderId="215" xfId="0" applyBorder="1" applyAlignment="1">
      <alignment horizontal="center" vertical="center"/>
    </xf>
    <xf numFmtId="0" fontId="0" fillId="0" borderId="197" xfId="0" applyBorder="1" applyAlignment="1">
      <alignment horizontal="center" vertical="center"/>
    </xf>
    <xf numFmtId="0" fontId="54" fillId="0" borderId="50" xfId="0" applyFont="1" applyBorder="1" applyAlignment="1">
      <alignment horizontal="center" vertical="center" wrapText="1"/>
    </xf>
    <xf numFmtId="0" fontId="54" fillId="0" borderId="170" xfId="0" applyFont="1" applyBorder="1" applyAlignment="1">
      <alignment horizontal="center" vertical="center" wrapText="1"/>
    </xf>
    <xf numFmtId="0" fontId="55" fillId="0" borderId="64" xfId="0" applyFont="1" applyBorder="1" applyAlignment="1">
      <alignment horizontal="center" vertical="center" wrapText="1"/>
    </xf>
    <xf numFmtId="0" fontId="55" fillId="0" borderId="69" xfId="0" applyFont="1" applyBorder="1" applyAlignment="1">
      <alignment horizontal="center" vertical="center" wrapText="1"/>
    </xf>
    <xf numFmtId="0" fontId="55" fillId="0" borderId="225" xfId="0" applyFont="1" applyBorder="1" applyAlignment="1">
      <alignment horizontal="center" vertical="center" wrapText="1"/>
    </xf>
    <xf numFmtId="0" fontId="55" fillId="0" borderId="226" xfId="0" applyFont="1" applyBorder="1" applyAlignment="1">
      <alignment horizontal="center" vertical="center" wrapText="1"/>
    </xf>
    <xf numFmtId="0" fontId="55" fillId="0" borderId="215" xfId="0" applyFont="1" applyBorder="1" applyAlignment="1">
      <alignment horizontal="center" vertical="center" wrapText="1"/>
    </xf>
    <xf numFmtId="0" fontId="55" fillId="0" borderId="87" xfId="0" applyFont="1" applyBorder="1" applyAlignment="1">
      <alignment horizontal="center" vertical="center" wrapText="1"/>
    </xf>
    <xf numFmtId="0" fontId="55" fillId="0" borderId="173" xfId="0" applyFont="1" applyBorder="1" applyAlignment="1">
      <alignment horizontal="center" vertical="center" wrapText="1"/>
    </xf>
    <xf numFmtId="0" fontId="55" fillId="0" borderId="169" xfId="0" applyFont="1" applyBorder="1" applyAlignment="1">
      <alignment horizontal="center" vertical="center" wrapText="1"/>
    </xf>
    <xf numFmtId="0" fontId="0" fillId="0" borderId="13" xfId="0" applyBorder="1" applyAlignment="1">
      <alignment horizontal="center" vertical="center"/>
    </xf>
    <xf numFmtId="0" fontId="55" fillId="0" borderId="53" xfId="0" applyFont="1" applyBorder="1" applyAlignment="1">
      <alignment horizontal="left" vertical="center" wrapText="1"/>
    </xf>
    <xf numFmtId="0" fontId="54" fillId="0" borderId="69" xfId="0" applyFont="1" applyBorder="1" applyAlignment="1">
      <alignment horizontal="center" vertical="center"/>
    </xf>
    <xf numFmtId="0" fontId="54" fillId="0" borderId="41" xfId="0" applyFont="1" applyBorder="1" applyAlignment="1">
      <alignment horizontal="center" vertical="center"/>
    </xf>
    <xf numFmtId="0" fontId="54" fillId="0" borderId="70" xfId="0" applyFont="1" applyBorder="1" applyAlignment="1">
      <alignment horizontal="center" vertical="center"/>
    </xf>
    <xf numFmtId="0" fontId="54" fillId="0" borderId="40" xfId="0" applyFont="1" applyBorder="1" applyAlignment="1">
      <alignment horizontal="center" vertical="center"/>
    </xf>
    <xf numFmtId="0" fontId="54" fillId="0" borderId="51" xfId="0" applyFont="1" applyBorder="1" applyAlignment="1">
      <alignment horizontal="left" vertical="center" wrapText="1"/>
    </xf>
    <xf numFmtId="0" fontId="54" fillId="0" borderId="50" xfId="0" applyFont="1" applyBorder="1" applyAlignment="1">
      <alignment horizontal="left" vertical="center" wrapText="1"/>
    </xf>
    <xf numFmtId="0" fontId="54" fillId="0" borderId="37" xfId="0" applyFont="1" applyBorder="1" applyAlignment="1">
      <alignment horizontal="left" vertical="center" wrapText="1"/>
    </xf>
    <xf numFmtId="0" fontId="54" fillId="0" borderId="82" xfId="0" applyFont="1" applyBorder="1" applyAlignment="1">
      <alignment horizontal="center" vertical="center"/>
    </xf>
    <xf numFmtId="0" fontId="54" fillId="0" borderId="82" xfId="0" applyFont="1" applyBorder="1" applyAlignment="1">
      <alignment horizontal="center" vertical="center" wrapText="1"/>
    </xf>
    <xf numFmtId="0" fontId="54" fillId="0" borderId="176" xfId="0" applyFont="1" applyBorder="1" applyAlignment="1">
      <alignment horizontal="center" vertical="center" wrapText="1"/>
    </xf>
    <xf numFmtId="0" fontId="54" fillId="0" borderId="70" xfId="0" applyFont="1" applyBorder="1" applyAlignment="1">
      <alignment horizontal="center" vertical="center" wrapText="1"/>
    </xf>
    <xf numFmtId="0" fontId="54" fillId="0" borderId="51" xfId="0" applyFont="1" applyBorder="1" applyAlignment="1">
      <alignment horizontal="center" vertical="center" wrapText="1"/>
    </xf>
    <xf numFmtId="0" fontId="54" fillId="0" borderId="48" xfId="0" applyFont="1" applyBorder="1" applyAlignment="1">
      <alignment horizontal="center" vertical="center" wrapText="1"/>
    </xf>
    <xf numFmtId="0" fontId="54" fillId="0" borderId="190" xfId="0" applyFont="1" applyBorder="1" applyAlignment="1">
      <alignment horizontal="center" vertical="center" wrapText="1"/>
    </xf>
    <xf numFmtId="0" fontId="54" fillId="0" borderId="178" xfId="0" applyFont="1" applyBorder="1" applyAlignment="1">
      <alignment horizontal="center" vertical="center" wrapText="1"/>
    </xf>
    <xf numFmtId="0" fontId="54" fillId="0" borderId="75" xfId="0" applyFont="1" applyBorder="1" applyAlignment="1">
      <alignment horizontal="center" vertical="center" wrapText="1"/>
    </xf>
    <xf numFmtId="0" fontId="54" fillId="0" borderId="174" xfId="0" applyFont="1" applyBorder="1" applyAlignment="1">
      <alignment horizontal="center" vertical="center"/>
    </xf>
    <xf numFmtId="0" fontId="54" fillId="0" borderId="137" xfId="0" applyFont="1" applyBorder="1" applyAlignment="1">
      <alignment horizontal="left" vertical="center" wrapText="1"/>
    </xf>
    <xf numFmtId="0" fontId="64" fillId="0" borderId="51" xfId="0" applyFont="1" applyBorder="1" applyAlignment="1">
      <alignment horizontal="left" vertical="center" wrapText="1"/>
    </xf>
    <xf numFmtId="0" fontId="54" fillId="0" borderId="176" xfId="0" applyFont="1" applyBorder="1" applyAlignment="1">
      <alignment horizontal="left" vertical="center" wrapText="1"/>
    </xf>
    <xf numFmtId="0" fontId="54" fillId="0" borderId="227" xfId="0" applyFont="1" applyBorder="1" applyAlignment="1">
      <alignment horizontal="center" vertical="center"/>
    </xf>
    <xf numFmtId="0" fontId="0" fillId="0" borderId="225" xfId="0" applyBorder="1" applyAlignment="1">
      <alignment horizontal="center" vertical="center" wrapText="1"/>
    </xf>
    <xf numFmtId="0" fontId="54" fillId="0" borderId="193" xfId="0" applyFont="1" applyBorder="1" applyAlignment="1">
      <alignment horizontal="left" vertical="center" wrapText="1"/>
    </xf>
    <xf numFmtId="0" fontId="54" fillId="0" borderId="228" xfId="0" applyFont="1" applyBorder="1" applyAlignment="1">
      <alignment horizontal="center" vertical="center"/>
    </xf>
    <xf numFmtId="0" fontId="64" fillId="0" borderId="50" xfId="0" applyFont="1" applyBorder="1" applyAlignment="1">
      <alignment horizontal="left" vertical="center" wrapText="1"/>
    </xf>
    <xf numFmtId="0" fontId="64" fillId="0" borderId="37" xfId="0" applyFont="1" applyBorder="1" applyAlignment="1">
      <alignment horizontal="left" vertical="center" wrapText="1"/>
    </xf>
    <xf numFmtId="0" fontId="0" fillId="0" borderId="229" xfId="0" applyBorder="1" applyAlignment="1">
      <alignment horizontal="left" vertical="top" wrapText="1"/>
    </xf>
    <xf numFmtId="0" fontId="0" fillId="0" borderId="230" xfId="0" applyBorder="1" applyAlignment="1">
      <alignment horizontal="left" vertical="top" wrapText="1"/>
    </xf>
    <xf numFmtId="0" fontId="0" fillId="0" borderId="231" xfId="0" applyBorder="1" applyAlignment="1">
      <alignment horizontal="left" vertical="top" wrapText="1"/>
    </xf>
    <xf numFmtId="0" fontId="0" fillId="0" borderId="232" xfId="0" applyBorder="1" applyAlignment="1">
      <alignment horizontal="left" vertical="top" wrapText="1"/>
    </xf>
    <xf numFmtId="0" fontId="0" fillId="0" borderId="233" xfId="0" applyBorder="1" applyAlignment="1">
      <alignment horizontal="left" vertical="top" wrapText="1"/>
    </xf>
    <xf numFmtId="0" fontId="0" fillId="0" borderId="234" xfId="0" applyBorder="1" applyAlignment="1">
      <alignment horizontal="left" vertical="top" wrapText="1"/>
    </xf>
    <xf numFmtId="0" fontId="0" fillId="0" borderId="235" xfId="0" applyBorder="1" applyAlignment="1">
      <alignment horizontal="left" vertical="top" wrapText="1"/>
    </xf>
    <xf numFmtId="0" fontId="0" fillId="0" borderId="236" xfId="0" applyBorder="1" applyAlignment="1">
      <alignment horizontal="left" vertical="top" wrapText="1"/>
    </xf>
    <xf numFmtId="0" fontId="0" fillId="0" borderId="237" xfId="0" applyBorder="1" applyAlignment="1">
      <alignment horizontal="left" vertical="top" wrapText="1"/>
    </xf>
    <xf numFmtId="0" fontId="58" fillId="0" borderId="190" xfId="0" applyFont="1" applyBorder="1" applyAlignment="1">
      <alignment horizontal="center" vertical="center" wrapText="1"/>
    </xf>
    <xf numFmtId="0" fontId="58" fillId="0" borderId="238" xfId="0" applyFont="1" applyBorder="1" applyAlignment="1">
      <alignment horizontal="center" vertical="center" wrapText="1"/>
    </xf>
    <xf numFmtId="0" fontId="0" fillId="0" borderId="228" xfId="0" applyBorder="1" applyAlignment="1">
      <alignment horizontal="center" vertical="center"/>
    </xf>
    <xf numFmtId="0" fontId="0" fillId="0" borderId="82" xfId="0" applyBorder="1" applyAlignment="1">
      <alignment horizontal="center" vertical="center"/>
    </xf>
    <xf numFmtId="0" fontId="0" fillId="0" borderId="239" xfId="0" applyBorder="1" applyAlignment="1">
      <alignment horizontal="center" vertical="center"/>
    </xf>
    <xf numFmtId="0" fontId="0" fillId="0" borderId="83" xfId="0" applyBorder="1" applyAlignment="1">
      <alignment horizontal="center" vertical="center"/>
    </xf>
    <xf numFmtId="0" fontId="54" fillId="0" borderId="40" xfId="0" applyFont="1" applyBorder="1" applyAlignment="1">
      <alignment horizontal="center" vertical="center" wrapText="1"/>
    </xf>
    <xf numFmtId="0" fontId="54" fillId="0" borderId="68" xfId="0" applyFont="1" applyBorder="1" applyAlignment="1">
      <alignment horizontal="center" vertical="center" wrapText="1"/>
    </xf>
    <xf numFmtId="14" fontId="0" fillId="0" borderId="0" xfId="0" applyNumberFormat="1" applyFont="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13</xdr:row>
      <xdr:rowOff>19050</xdr:rowOff>
    </xdr:from>
    <xdr:to>
      <xdr:col>10</xdr:col>
      <xdr:colOff>390525</xdr:colOff>
      <xdr:row>14</xdr:row>
      <xdr:rowOff>133350</xdr:rowOff>
    </xdr:to>
    <xdr:sp>
      <xdr:nvSpPr>
        <xdr:cNvPr id="1" name="大かっこ 3"/>
        <xdr:cNvSpPr>
          <a:spLocks/>
        </xdr:cNvSpPr>
      </xdr:nvSpPr>
      <xdr:spPr>
        <a:xfrm>
          <a:off x="5448300" y="2809875"/>
          <a:ext cx="34290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47625</xdr:colOff>
      <xdr:row>52</xdr:row>
      <xdr:rowOff>19050</xdr:rowOff>
    </xdr:from>
    <xdr:to>
      <xdr:col>10</xdr:col>
      <xdr:colOff>390525</xdr:colOff>
      <xdr:row>53</xdr:row>
      <xdr:rowOff>133350</xdr:rowOff>
    </xdr:to>
    <xdr:sp>
      <xdr:nvSpPr>
        <xdr:cNvPr id="2" name="大かっこ 4"/>
        <xdr:cNvSpPr>
          <a:spLocks/>
        </xdr:cNvSpPr>
      </xdr:nvSpPr>
      <xdr:spPr>
        <a:xfrm>
          <a:off x="5448300" y="10248900"/>
          <a:ext cx="342900" cy="285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200025</xdr:colOff>
      <xdr:row>4</xdr:row>
      <xdr:rowOff>171450</xdr:rowOff>
    </xdr:from>
    <xdr:to>
      <xdr:col>12</xdr:col>
      <xdr:colOff>285750</xdr:colOff>
      <xdr:row>4</xdr:row>
      <xdr:rowOff>171450</xdr:rowOff>
    </xdr:to>
    <xdr:sp>
      <xdr:nvSpPr>
        <xdr:cNvPr id="1" name="直線矢印コネクタ 3"/>
        <xdr:cNvSpPr>
          <a:spLocks/>
        </xdr:cNvSpPr>
      </xdr:nvSpPr>
      <xdr:spPr>
        <a:xfrm>
          <a:off x="4381500" y="876300"/>
          <a:ext cx="942975" cy="0"/>
        </a:xfrm>
        <a:prstGeom prst="straightConnector1">
          <a:avLst/>
        </a:prstGeom>
        <a:noFill/>
        <a:ln w="57150" cmpd="sng">
          <a:solidFill>
            <a:srgbClr val="BFBFBF"/>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285750</xdr:colOff>
      <xdr:row>4</xdr:row>
      <xdr:rowOff>171450</xdr:rowOff>
    </xdr:from>
    <xdr:to>
      <xdr:col>14</xdr:col>
      <xdr:colOff>152400</xdr:colOff>
      <xdr:row>4</xdr:row>
      <xdr:rowOff>171450</xdr:rowOff>
    </xdr:to>
    <xdr:sp>
      <xdr:nvSpPr>
        <xdr:cNvPr id="2" name="直線矢印コネクタ 4"/>
        <xdr:cNvSpPr>
          <a:spLocks/>
        </xdr:cNvSpPr>
      </xdr:nvSpPr>
      <xdr:spPr>
        <a:xfrm>
          <a:off x="5324475" y="876300"/>
          <a:ext cx="438150" cy="0"/>
        </a:xfrm>
        <a:prstGeom prst="straightConnector1">
          <a:avLst/>
        </a:prstGeom>
        <a:noFill/>
        <a:ln w="57150" cmpd="sng">
          <a:solidFill>
            <a:srgbClr val="7F7F7F"/>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114300</xdr:colOff>
      <xdr:row>4</xdr:row>
      <xdr:rowOff>0</xdr:rowOff>
    </xdr:from>
    <xdr:to>
      <xdr:col>12</xdr:col>
      <xdr:colOff>47625</xdr:colOff>
      <xdr:row>4</xdr:row>
      <xdr:rowOff>190500</xdr:rowOff>
    </xdr:to>
    <xdr:sp>
      <xdr:nvSpPr>
        <xdr:cNvPr id="3" name="テキスト ボックス 5"/>
        <xdr:cNvSpPr txBox="1">
          <a:spLocks noChangeArrowheads="1"/>
        </xdr:cNvSpPr>
      </xdr:nvSpPr>
      <xdr:spPr>
        <a:xfrm>
          <a:off x="4581525" y="704850"/>
          <a:ext cx="504825" cy="190500"/>
        </a:xfrm>
        <a:prstGeom prst="rect">
          <a:avLst/>
        </a:prstGeom>
        <a:noFill/>
        <a:ln w="9525" cmpd="sng">
          <a:noFill/>
        </a:ln>
      </xdr:spPr>
      <xdr:txBody>
        <a:bodyPr vertOverflow="clip" wrap="square" lIns="0" tIns="0" rIns="0" bIns="0"/>
        <a:p>
          <a:pPr algn="l">
            <a:defRPr/>
          </a:pPr>
          <a:r>
            <a:rPr lang="en-US" cap="none" sz="900" b="0" i="1" u="none" baseline="0">
              <a:solidFill>
                <a:srgbClr val="000000"/>
              </a:solidFill>
            </a:rPr>
            <a:t>宅地造成</a:t>
          </a:r>
        </a:p>
      </xdr:txBody>
    </xdr:sp>
    <xdr:clientData/>
  </xdr:twoCellAnchor>
  <xdr:twoCellAnchor>
    <xdr:from>
      <xdr:col>12</xdr:col>
      <xdr:colOff>266700</xdr:colOff>
      <xdr:row>4</xdr:row>
      <xdr:rowOff>0</xdr:rowOff>
    </xdr:from>
    <xdr:to>
      <xdr:col>14</xdr:col>
      <xdr:colOff>190500</xdr:colOff>
      <xdr:row>4</xdr:row>
      <xdr:rowOff>190500</xdr:rowOff>
    </xdr:to>
    <xdr:sp>
      <xdr:nvSpPr>
        <xdr:cNvPr id="4" name="テキスト ボックス 6"/>
        <xdr:cNvSpPr txBox="1">
          <a:spLocks noChangeArrowheads="1"/>
        </xdr:cNvSpPr>
      </xdr:nvSpPr>
      <xdr:spPr>
        <a:xfrm>
          <a:off x="5305425" y="704850"/>
          <a:ext cx="495300" cy="190500"/>
        </a:xfrm>
        <a:prstGeom prst="rect">
          <a:avLst/>
        </a:prstGeom>
        <a:noFill/>
        <a:ln w="9525" cmpd="sng">
          <a:noFill/>
        </a:ln>
      </xdr:spPr>
      <xdr:txBody>
        <a:bodyPr vertOverflow="clip" wrap="square" lIns="0" tIns="0" rIns="0" bIns="0"/>
        <a:p>
          <a:pPr algn="l">
            <a:defRPr/>
          </a:pPr>
          <a:r>
            <a:rPr lang="en-US" cap="none" sz="900" b="0" i="1" u="none" baseline="0">
              <a:solidFill>
                <a:srgbClr val="000000"/>
              </a:solidFill>
            </a:rPr>
            <a:t>建物工事</a:t>
          </a:r>
        </a:p>
      </xdr:txBody>
    </xdr:sp>
    <xdr:clientData/>
  </xdr:twoCellAnchor>
  <xdr:twoCellAnchor>
    <xdr:from>
      <xdr:col>9</xdr:col>
      <xdr:colOff>19050</xdr:colOff>
      <xdr:row>29</xdr:row>
      <xdr:rowOff>161925</xdr:rowOff>
    </xdr:from>
    <xdr:to>
      <xdr:col>10</xdr:col>
      <xdr:colOff>19050</xdr:colOff>
      <xdr:row>29</xdr:row>
      <xdr:rowOff>161925</xdr:rowOff>
    </xdr:to>
    <xdr:sp>
      <xdr:nvSpPr>
        <xdr:cNvPr id="5" name="直線矢印コネクタ 7"/>
        <xdr:cNvSpPr>
          <a:spLocks/>
        </xdr:cNvSpPr>
      </xdr:nvSpPr>
      <xdr:spPr>
        <a:xfrm flipV="1">
          <a:off x="4200525" y="3495675"/>
          <a:ext cx="285750" cy="0"/>
        </a:xfrm>
        <a:prstGeom prst="straightConnector1">
          <a:avLst/>
        </a:prstGeom>
        <a:noFill/>
        <a:ln w="57150" cmpd="sng">
          <a:solidFill>
            <a:srgbClr val="BFBFBF"/>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19050</xdr:colOff>
      <xdr:row>29</xdr:row>
      <xdr:rowOff>171450</xdr:rowOff>
    </xdr:from>
    <xdr:to>
      <xdr:col>11</xdr:col>
      <xdr:colOff>209550</xdr:colOff>
      <xdr:row>29</xdr:row>
      <xdr:rowOff>171450</xdr:rowOff>
    </xdr:to>
    <xdr:sp>
      <xdr:nvSpPr>
        <xdr:cNvPr id="6" name="直線矢印コネクタ 8"/>
        <xdr:cNvSpPr>
          <a:spLocks/>
        </xdr:cNvSpPr>
      </xdr:nvSpPr>
      <xdr:spPr>
        <a:xfrm>
          <a:off x="4486275" y="3505200"/>
          <a:ext cx="476250" cy="0"/>
        </a:xfrm>
        <a:prstGeom prst="straightConnector1">
          <a:avLst/>
        </a:prstGeom>
        <a:noFill/>
        <a:ln w="57150" cmpd="sng">
          <a:solidFill>
            <a:srgbClr val="7F7F7F"/>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66675</xdr:colOff>
      <xdr:row>29</xdr:row>
      <xdr:rowOff>0</xdr:rowOff>
    </xdr:from>
    <xdr:to>
      <xdr:col>11</xdr:col>
      <xdr:colOff>257175</xdr:colOff>
      <xdr:row>29</xdr:row>
      <xdr:rowOff>161925</xdr:rowOff>
    </xdr:to>
    <xdr:sp>
      <xdr:nvSpPr>
        <xdr:cNvPr id="7" name="テキスト ボックス 9"/>
        <xdr:cNvSpPr txBox="1">
          <a:spLocks noChangeArrowheads="1"/>
        </xdr:cNvSpPr>
      </xdr:nvSpPr>
      <xdr:spPr>
        <a:xfrm>
          <a:off x="4533900" y="3333750"/>
          <a:ext cx="476250" cy="161925"/>
        </a:xfrm>
        <a:prstGeom prst="rect">
          <a:avLst/>
        </a:prstGeom>
        <a:noFill/>
        <a:ln w="9525" cmpd="sng">
          <a:noFill/>
        </a:ln>
      </xdr:spPr>
      <xdr:txBody>
        <a:bodyPr vertOverflow="clip" wrap="square" lIns="0" tIns="0" rIns="0" bIns="0"/>
        <a:p>
          <a:pPr algn="l">
            <a:defRPr/>
          </a:pPr>
          <a:r>
            <a:rPr lang="en-US" cap="none" sz="900" b="0" i="1" u="none" baseline="0">
              <a:solidFill>
                <a:srgbClr val="000000"/>
              </a:solidFill>
            </a:rPr>
            <a:t>建物工事</a:t>
          </a:r>
        </a:p>
      </xdr:txBody>
    </xdr:sp>
    <xdr:clientData/>
  </xdr:twoCellAnchor>
  <xdr:twoCellAnchor>
    <xdr:from>
      <xdr:col>9</xdr:col>
      <xdr:colOff>28575</xdr:colOff>
      <xdr:row>42</xdr:row>
      <xdr:rowOff>171450</xdr:rowOff>
    </xdr:from>
    <xdr:to>
      <xdr:col>11</xdr:col>
      <xdr:colOff>47625</xdr:colOff>
      <xdr:row>42</xdr:row>
      <xdr:rowOff>171450</xdr:rowOff>
    </xdr:to>
    <xdr:sp>
      <xdr:nvSpPr>
        <xdr:cNvPr id="8" name="直線矢印コネクタ 10"/>
        <xdr:cNvSpPr>
          <a:spLocks/>
        </xdr:cNvSpPr>
      </xdr:nvSpPr>
      <xdr:spPr>
        <a:xfrm>
          <a:off x="4210050" y="4933950"/>
          <a:ext cx="590550" cy="0"/>
        </a:xfrm>
        <a:prstGeom prst="straightConnector1">
          <a:avLst/>
        </a:prstGeom>
        <a:noFill/>
        <a:ln w="57150" cmpd="sng">
          <a:solidFill>
            <a:srgbClr val="7F7F7F"/>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42</xdr:row>
      <xdr:rowOff>9525</xdr:rowOff>
    </xdr:from>
    <xdr:to>
      <xdr:col>10</xdr:col>
      <xdr:colOff>266700</xdr:colOff>
      <xdr:row>42</xdr:row>
      <xdr:rowOff>161925</xdr:rowOff>
    </xdr:to>
    <xdr:sp>
      <xdr:nvSpPr>
        <xdr:cNvPr id="9" name="テキスト ボックス 11"/>
        <xdr:cNvSpPr txBox="1">
          <a:spLocks noChangeArrowheads="1"/>
        </xdr:cNvSpPr>
      </xdr:nvSpPr>
      <xdr:spPr>
        <a:xfrm>
          <a:off x="4229100" y="4772025"/>
          <a:ext cx="504825" cy="152400"/>
        </a:xfrm>
        <a:prstGeom prst="rect">
          <a:avLst/>
        </a:prstGeom>
        <a:noFill/>
        <a:ln w="9525" cmpd="sng">
          <a:noFill/>
        </a:ln>
      </xdr:spPr>
      <xdr:txBody>
        <a:bodyPr vertOverflow="clip" wrap="square" lIns="0" tIns="0" rIns="0" bIns="0"/>
        <a:p>
          <a:pPr algn="ctr">
            <a:defRPr/>
          </a:pPr>
          <a:r>
            <a:rPr lang="en-US" cap="none" sz="900" b="0" i="1" u="none" baseline="0">
              <a:solidFill>
                <a:srgbClr val="000000"/>
              </a:solidFill>
            </a:rPr>
            <a:t>建物工事</a:t>
          </a:r>
        </a:p>
      </xdr:txBody>
    </xdr:sp>
    <xdr:clientData/>
  </xdr:twoCellAnchor>
  <xdr:twoCellAnchor>
    <xdr:from>
      <xdr:col>18</xdr:col>
      <xdr:colOff>85725</xdr:colOff>
      <xdr:row>26</xdr:row>
      <xdr:rowOff>66675</xdr:rowOff>
    </xdr:from>
    <xdr:to>
      <xdr:col>20</xdr:col>
      <xdr:colOff>28575</xdr:colOff>
      <xdr:row>29</xdr:row>
      <xdr:rowOff>19050</xdr:rowOff>
    </xdr:to>
    <xdr:sp>
      <xdr:nvSpPr>
        <xdr:cNvPr id="10" name="テキスト ボックス 12"/>
        <xdr:cNvSpPr txBox="1">
          <a:spLocks noChangeArrowheads="1"/>
        </xdr:cNvSpPr>
      </xdr:nvSpPr>
      <xdr:spPr>
        <a:xfrm>
          <a:off x="6838950" y="3038475"/>
          <a:ext cx="247650" cy="314325"/>
        </a:xfrm>
        <a:prstGeom prst="rect">
          <a:avLst/>
        </a:prstGeom>
        <a:noFill/>
        <a:ln w="9525" cmpd="sng">
          <a:noFill/>
        </a:ln>
      </xdr:spPr>
      <xdr:txBody>
        <a:bodyPr vertOverflow="clip" wrap="square" lIns="0" tIns="0" rIns="0" bIns="0"/>
        <a:p>
          <a:pPr algn="l">
            <a:defRPr/>
          </a:pPr>
          <a:r>
            <a:rPr lang="en-US" cap="none" sz="800" b="0" i="1" u="none" baseline="0">
              <a:solidFill>
                <a:srgbClr val="000000"/>
              </a:solidFill>
            </a:rPr>
            <a:t>払い下げ</a:t>
          </a:r>
        </a:p>
      </xdr:txBody>
    </xdr:sp>
    <xdr:clientData/>
  </xdr:twoCellAnchor>
  <xdr:twoCellAnchor>
    <xdr:from>
      <xdr:col>9</xdr:col>
      <xdr:colOff>247650</xdr:colOff>
      <xdr:row>56</xdr:row>
      <xdr:rowOff>85725</xdr:rowOff>
    </xdr:from>
    <xdr:to>
      <xdr:col>10</xdr:col>
      <xdr:colOff>171450</xdr:colOff>
      <xdr:row>56</xdr:row>
      <xdr:rowOff>85725</xdr:rowOff>
    </xdr:to>
    <xdr:sp>
      <xdr:nvSpPr>
        <xdr:cNvPr id="11" name="直線矢印コネクタ 13"/>
        <xdr:cNvSpPr>
          <a:spLocks/>
        </xdr:cNvSpPr>
      </xdr:nvSpPr>
      <xdr:spPr>
        <a:xfrm>
          <a:off x="4429125" y="6315075"/>
          <a:ext cx="2095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161925</xdr:colOff>
      <xdr:row>56</xdr:row>
      <xdr:rowOff>47625</xdr:rowOff>
    </xdr:from>
    <xdr:to>
      <xdr:col>11</xdr:col>
      <xdr:colOff>85725</xdr:colOff>
      <xdr:row>59</xdr:row>
      <xdr:rowOff>0</xdr:rowOff>
    </xdr:to>
    <xdr:sp>
      <xdr:nvSpPr>
        <xdr:cNvPr id="12" name="テキスト ボックス 14"/>
        <xdr:cNvSpPr txBox="1">
          <a:spLocks noChangeArrowheads="1"/>
        </xdr:cNvSpPr>
      </xdr:nvSpPr>
      <xdr:spPr>
        <a:xfrm>
          <a:off x="4629150" y="6276975"/>
          <a:ext cx="209550" cy="314325"/>
        </a:xfrm>
        <a:prstGeom prst="rect">
          <a:avLst/>
        </a:prstGeom>
        <a:noFill/>
        <a:ln w="9525" cmpd="sng">
          <a:noFill/>
        </a:ln>
      </xdr:spPr>
      <xdr:txBody>
        <a:bodyPr vertOverflow="clip" wrap="square" lIns="0" tIns="0" rIns="0" bIns="0"/>
        <a:p>
          <a:pPr algn="l">
            <a:defRPr/>
          </a:pPr>
          <a:r>
            <a:rPr lang="en-US" cap="none" sz="800" b="0" i="1" u="none" baseline="0">
              <a:solidFill>
                <a:srgbClr val="000000"/>
              </a:solidFill>
              <a:latin typeface="ＭＳ Ｐゴシック"/>
              <a:ea typeface="ＭＳ Ｐゴシック"/>
              <a:cs typeface="ＭＳ Ｐゴシック"/>
            </a:rPr>
            <a:t>契約</a:t>
          </a:r>
          <a:r>
            <a:rPr lang="en-US" cap="none" sz="800" b="0" i="1" u="none" baseline="0">
              <a:solidFill>
                <a:srgbClr val="000000"/>
              </a:solidFill>
              <a:latin typeface="Calibri"/>
              <a:ea typeface="Calibri"/>
              <a:cs typeface="Calibri"/>
            </a:rPr>
            <a:t>
</a:t>
          </a:r>
          <a:r>
            <a:rPr lang="en-US" cap="none" sz="800" b="0" i="1" u="none" baseline="0">
              <a:solidFill>
                <a:srgbClr val="000000"/>
              </a:solidFill>
              <a:latin typeface="ＭＳ Ｐゴシック"/>
              <a:ea typeface="ＭＳ Ｐゴシック"/>
              <a:cs typeface="ＭＳ Ｐゴシック"/>
            </a:rPr>
            <a:t>変更</a:t>
          </a:r>
        </a:p>
      </xdr:txBody>
    </xdr:sp>
    <xdr:clientData/>
  </xdr:twoCellAnchor>
  <xdr:twoCellAnchor>
    <xdr:from>
      <xdr:col>8</xdr:col>
      <xdr:colOff>19050</xdr:colOff>
      <xdr:row>29</xdr:row>
      <xdr:rowOff>9525</xdr:rowOff>
    </xdr:from>
    <xdr:to>
      <xdr:col>10</xdr:col>
      <xdr:colOff>133350</xdr:colOff>
      <xdr:row>29</xdr:row>
      <xdr:rowOff>171450</xdr:rowOff>
    </xdr:to>
    <xdr:sp>
      <xdr:nvSpPr>
        <xdr:cNvPr id="13" name="テキスト ボックス 15"/>
        <xdr:cNvSpPr txBox="1">
          <a:spLocks noChangeArrowheads="1"/>
        </xdr:cNvSpPr>
      </xdr:nvSpPr>
      <xdr:spPr>
        <a:xfrm>
          <a:off x="3914775" y="3343275"/>
          <a:ext cx="685800" cy="161925"/>
        </a:xfrm>
        <a:prstGeom prst="rect">
          <a:avLst/>
        </a:prstGeom>
        <a:noFill/>
        <a:ln w="9525" cmpd="sng">
          <a:noFill/>
        </a:ln>
      </xdr:spPr>
      <xdr:txBody>
        <a:bodyPr vertOverflow="clip" wrap="square" lIns="0" tIns="0" rIns="0" bIns="0"/>
        <a:p>
          <a:pPr algn="l">
            <a:defRPr/>
          </a:pPr>
          <a:r>
            <a:rPr lang="en-US" cap="none" sz="900" b="0" i="1" u="none" baseline="0">
              <a:solidFill>
                <a:srgbClr val="000000"/>
              </a:solidFill>
            </a:rPr>
            <a:t>手続・造成等</a:t>
          </a:r>
        </a:p>
      </xdr:txBody>
    </xdr:sp>
    <xdr:clientData/>
  </xdr:twoCellAnchor>
  <xdr:twoCellAnchor>
    <xdr:from>
      <xdr:col>8</xdr:col>
      <xdr:colOff>19050</xdr:colOff>
      <xdr:row>42</xdr:row>
      <xdr:rowOff>171450</xdr:rowOff>
    </xdr:from>
    <xdr:to>
      <xdr:col>9</xdr:col>
      <xdr:colOff>19050</xdr:colOff>
      <xdr:row>42</xdr:row>
      <xdr:rowOff>171450</xdr:rowOff>
    </xdr:to>
    <xdr:sp>
      <xdr:nvSpPr>
        <xdr:cNvPr id="14" name="直線矢印コネクタ 24"/>
        <xdr:cNvSpPr>
          <a:spLocks/>
        </xdr:cNvSpPr>
      </xdr:nvSpPr>
      <xdr:spPr>
        <a:xfrm>
          <a:off x="3914775" y="4933950"/>
          <a:ext cx="285750" cy="0"/>
        </a:xfrm>
        <a:prstGeom prst="straightConnector1">
          <a:avLst/>
        </a:prstGeom>
        <a:noFill/>
        <a:ln w="57150" cmpd="sng">
          <a:solidFill>
            <a:srgbClr val="D9D9D9"/>
          </a:solidFill>
          <a:prstDash val="sysDash"/>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209550</xdr:colOff>
      <xdr:row>42</xdr:row>
      <xdr:rowOff>0</xdr:rowOff>
    </xdr:from>
    <xdr:to>
      <xdr:col>9</xdr:col>
      <xdr:colOff>9525</xdr:colOff>
      <xdr:row>42</xdr:row>
      <xdr:rowOff>171450</xdr:rowOff>
    </xdr:to>
    <xdr:sp>
      <xdr:nvSpPr>
        <xdr:cNvPr id="15" name="テキスト ボックス 25"/>
        <xdr:cNvSpPr txBox="1">
          <a:spLocks noChangeArrowheads="1"/>
        </xdr:cNvSpPr>
      </xdr:nvSpPr>
      <xdr:spPr>
        <a:xfrm>
          <a:off x="3533775" y="4762500"/>
          <a:ext cx="657225" cy="171450"/>
        </a:xfrm>
        <a:prstGeom prst="rect">
          <a:avLst/>
        </a:prstGeom>
        <a:noFill/>
        <a:ln w="9525" cmpd="sng">
          <a:noFill/>
        </a:ln>
      </xdr:spPr>
      <xdr:txBody>
        <a:bodyPr vertOverflow="clip" wrap="square" lIns="0" tIns="0" rIns="0" bIns="0"/>
        <a:p>
          <a:pPr algn="l">
            <a:defRPr/>
          </a:pPr>
          <a:r>
            <a:rPr lang="en-US" cap="none" sz="900" b="0" i="1" u="none" baseline="0">
              <a:solidFill>
                <a:srgbClr val="000000"/>
              </a:solidFill>
            </a:rPr>
            <a:t>土地取得等</a:t>
          </a:r>
        </a:p>
      </xdr:txBody>
    </xdr:sp>
    <xdr:clientData/>
  </xdr:twoCellAnchor>
  <xdr:twoCellAnchor>
    <xdr:from>
      <xdr:col>7</xdr:col>
      <xdr:colOff>209550</xdr:colOff>
      <xdr:row>4</xdr:row>
      <xdr:rowOff>171450</xdr:rowOff>
    </xdr:from>
    <xdr:to>
      <xdr:col>9</xdr:col>
      <xdr:colOff>209550</xdr:colOff>
      <xdr:row>4</xdr:row>
      <xdr:rowOff>171450</xdr:rowOff>
    </xdr:to>
    <xdr:sp>
      <xdr:nvSpPr>
        <xdr:cNvPr id="16" name="直線矢印コネクタ 26"/>
        <xdr:cNvSpPr>
          <a:spLocks/>
        </xdr:cNvSpPr>
      </xdr:nvSpPr>
      <xdr:spPr>
        <a:xfrm>
          <a:off x="3819525" y="876300"/>
          <a:ext cx="571500" cy="0"/>
        </a:xfrm>
        <a:prstGeom prst="straightConnector1">
          <a:avLst/>
        </a:prstGeom>
        <a:noFill/>
        <a:ln w="57150" cmpd="sng">
          <a:solidFill>
            <a:srgbClr val="D9D9D9"/>
          </a:solidFill>
          <a:prstDash val="sysDash"/>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114300</xdr:colOff>
      <xdr:row>4</xdr:row>
      <xdr:rowOff>19050</xdr:rowOff>
    </xdr:from>
    <xdr:to>
      <xdr:col>9</xdr:col>
      <xdr:colOff>161925</xdr:colOff>
      <xdr:row>4</xdr:row>
      <xdr:rowOff>161925</xdr:rowOff>
    </xdr:to>
    <xdr:sp>
      <xdr:nvSpPr>
        <xdr:cNvPr id="17" name="テキスト ボックス 27"/>
        <xdr:cNvSpPr txBox="1">
          <a:spLocks noChangeArrowheads="1"/>
        </xdr:cNvSpPr>
      </xdr:nvSpPr>
      <xdr:spPr>
        <a:xfrm>
          <a:off x="3724275" y="723900"/>
          <a:ext cx="619125" cy="142875"/>
        </a:xfrm>
        <a:prstGeom prst="rect">
          <a:avLst/>
        </a:prstGeom>
        <a:noFill/>
        <a:ln w="9525" cmpd="sng">
          <a:noFill/>
        </a:ln>
      </xdr:spPr>
      <xdr:txBody>
        <a:bodyPr vertOverflow="clip" wrap="square" lIns="0" tIns="0" rIns="0" bIns="0"/>
        <a:p>
          <a:pPr algn="l">
            <a:defRPr/>
          </a:pPr>
          <a:r>
            <a:rPr lang="en-US" cap="none" sz="900" b="0" i="1" u="none" baseline="0">
              <a:solidFill>
                <a:srgbClr val="000000"/>
              </a:solidFill>
            </a:rPr>
            <a:t>合意形成等</a:t>
          </a:r>
        </a:p>
      </xdr:txBody>
    </xdr:sp>
    <xdr:clientData/>
  </xdr:twoCellAnchor>
  <xdr:twoCellAnchor>
    <xdr:from>
      <xdr:col>8</xdr:col>
      <xdr:colOff>19050</xdr:colOff>
      <xdr:row>29</xdr:row>
      <xdr:rowOff>171450</xdr:rowOff>
    </xdr:from>
    <xdr:to>
      <xdr:col>9</xdr:col>
      <xdr:colOff>28575</xdr:colOff>
      <xdr:row>29</xdr:row>
      <xdr:rowOff>171450</xdr:rowOff>
    </xdr:to>
    <xdr:sp>
      <xdr:nvSpPr>
        <xdr:cNvPr id="18" name="直線矢印コネクタ 30"/>
        <xdr:cNvSpPr>
          <a:spLocks/>
        </xdr:cNvSpPr>
      </xdr:nvSpPr>
      <xdr:spPr>
        <a:xfrm>
          <a:off x="3914775" y="3505200"/>
          <a:ext cx="295275" cy="0"/>
        </a:xfrm>
        <a:prstGeom prst="straightConnector1">
          <a:avLst/>
        </a:prstGeom>
        <a:noFill/>
        <a:ln w="57150" cmpd="sng">
          <a:solidFill>
            <a:srgbClr val="D9D9D9"/>
          </a:solidFill>
          <a:prstDash val="sysDash"/>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19050</xdr:colOff>
      <xdr:row>29</xdr:row>
      <xdr:rowOff>76200</xdr:rowOff>
    </xdr:from>
    <xdr:to>
      <xdr:col>8</xdr:col>
      <xdr:colOff>104775</xdr:colOff>
      <xdr:row>30</xdr:row>
      <xdr:rowOff>19050</xdr:rowOff>
    </xdr:to>
    <xdr:sp>
      <xdr:nvSpPr>
        <xdr:cNvPr id="19" name="テキスト ボックス 31"/>
        <xdr:cNvSpPr txBox="1">
          <a:spLocks noChangeArrowheads="1"/>
        </xdr:cNvSpPr>
      </xdr:nvSpPr>
      <xdr:spPr>
        <a:xfrm>
          <a:off x="3343275" y="3409950"/>
          <a:ext cx="657225" cy="171450"/>
        </a:xfrm>
        <a:prstGeom prst="rect">
          <a:avLst/>
        </a:prstGeom>
        <a:noFill/>
        <a:ln w="9525" cmpd="sng">
          <a:noFill/>
        </a:ln>
      </xdr:spPr>
      <xdr:txBody>
        <a:bodyPr vertOverflow="clip" wrap="square" lIns="0" tIns="0" rIns="0" bIns="0"/>
        <a:p>
          <a:pPr algn="l">
            <a:defRPr/>
          </a:pPr>
          <a:r>
            <a:rPr lang="en-US" cap="none" sz="900" b="0" i="1" u="none" baseline="0">
              <a:solidFill>
                <a:srgbClr val="000000"/>
              </a:solidFill>
            </a:rPr>
            <a:t>土地取得等</a:t>
          </a:r>
        </a:p>
      </xdr:txBody>
    </xdr:sp>
    <xdr:clientData/>
  </xdr:twoCellAnchor>
  <xdr:twoCellAnchor>
    <xdr:from>
      <xdr:col>13</xdr:col>
      <xdr:colOff>19050</xdr:colOff>
      <xdr:row>10</xdr:row>
      <xdr:rowOff>76200</xdr:rowOff>
    </xdr:from>
    <xdr:to>
      <xdr:col>13</xdr:col>
      <xdr:colOff>276225</xdr:colOff>
      <xdr:row>13</xdr:row>
      <xdr:rowOff>9525</xdr:rowOff>
    </xdr:to>
    <xdr:sp>
      <xdr:nvSpPr>
        <xdr:cNvPr id="20" name="テキスト ボックス 35"/>
        <xdr:cNvSpPr txBox="1">
          <a:spLocks noChangeArrowheads="1"/>
        </xdr:cNvSpPr>
      </xdr:nvSpPr>
      <xdr:spPr>
        <a:xfrm>
          <a:off x="5343525" y="1447800"/>
          <a:ext cx="257175" cy="295275"/>
        </a:xfrm>
        <a:prstGeom prst="rect">
          <a:avLst/>
        </a:prstGeom>
        <a:noFill/>
        <a:ln w="9525" cmpd="sng">
          <a:noFill/>
        </a:ln>
      </xdr:spPr>
      <xdr:txBody>
        <a:bodyPr vertOverflow="clip" wrap="square" lIns="0" tIns="0" rIns="0" bIns="0"/>
        <a:p>
          <a:pPr algn="l">
            <a:defRPr/>
          </a:pPr>
          <a:r>
            <a:rPr lang="en-US" cap="none" sz="800" b="0" i="1" u="none" baseline="0">
              <a:solidFill>
                <a:srgbClr val="000000"/>
              </a:solidFill>
              <a:latin typeface="ＭＳ Ｐゴシック"/>
              <a:ea typeface="ＭＳ Ｐゴシック"/>
              <a:cs typeface="ＭＳ Ｐゴシック"/>
            </a:rPr>
            <a:t>再建</a:t>
          </a:r>
          <a:r>
            <a:rPr lang="en-US" cap="none" sz="800" b="0" i="1" u="none" baseline="0">
              <a:solidFill>
                <a:srgbClr val="000000"/>
              </a:solidFill>
              <a:latin typeface="ＭＳ Ｐゴシック"/>
              <a:ea typeface="ＭＳ Ｐゴシック"/>
              <a:cs typeface="ＭＳ Ｐゴシック"/>
            </a:rPr>
            <a:t>
</a:t>
          </a:r>
          <a:r>
            <a:rPr lang="en-US" cap="none" sz="800" b="0" i="1" u="none" baseline="0">
              <a:solidFill>
                <a:srgbClr val="000000"/>
              </a:solidFill>
              <a:latin typeface="ＭＳ Ｐゴシック"/>
              <a:ea typeface="ＭＳ Ｐゴシック"/>
              <a:cs typeface="ＭＳ Ｐゴシック"/>
            </a:rPr>
            <a:t>転居</a:t>
          </a:r>
        </a:p>
      </xdr:txBody>
    </xdr:sp>
    <xdr:clientData/>
  </xdr:twoCellAnchor>
  <xdr:twoCellAnchor>
    <xdr:from>
      <xdr:col>8</xdr:col>
      <xdr:colOff>266700</xdr:colOff>
      <xdr:row>22</xdr:row>
      <xdr:rowOff>152400</xdr:rowOff>
    </xdr:from>
    <xdr:to>
      <xdr:col>9</xdr:col>
      <xdr:colOff>238125</xdr:colOff>
      <xdr:row>23</xdr:row>
      <xdr:rowOff>133350</xdr:rowOff>
    </xdr:to>
    <xdr:sp>
      <xdr:nvSpPr>
        <xdr:cNvPr id="21" name="テキスト ボックス 40"/>
        <xdr:cNvSpPr txBox="1">
          <a:spLocks noChangeArrowheads="1"/>
        </xdr:cNvSpPr>
      </xdr:nvSpPr>
      <xdr:spPr>
        <a:xfrm>
          <a:off x="4162425" y="2724150"/>
          <a:ext cx="257175" cy="142875"/>
        </a:xfrm>
        <a:prstGeom prst="rect">
          <a:avLst/>
        </a:prstGeom>
        <a:noFill/>
        <a:ln w="9525" cmpd="sng">
          <a:noFill/>
        </a:ln>
      </xdr:spPr>
      <xdr:txBody>
        <a:bodyPr vertOverflow="clip" wrap="square" lIns="0" tIns="0" rIns="0" bIns="0"/>
        <a:p>
          <a:pPr algn="l">
            <a:defRPr/>
          </a:pPr>
          <a:r>
            <a:rPr lang="en-US" cap="none" sz="800" b="0" i="1" u="none" baseline="0">
              <a:solidFill>
                <a:srgbClr val="000000"/>
              </a:solidFill>
            </a:rPr>
            <a:t>転居</a:t>
          </a:r>
        </a:p>
      </xdr:txBody>
    </xdr:sp>
    <xdr:clientData/>
  </xdr:twoCellAnchor>
  <xdr:twoCellAnchor>
    <xdr:from>
      <xdr:col>8</xdr:col>
      <xdr:colOff>266700</xdr:colOff>
      <xdr:row>22</xdr:row>
      <xdr:rowOff>85725</xdr:rowOff>
    </xdr:from>
    <xdr:to>
      <xdr:col>9</xdr:col>
      <xdr:colOff>228600</xdr:colOff>
      <xdr:row>22</xdr:row>
      <xdr:rowOff>85725</xdr:rowOff>
    </xdr:to>
    <xdr:sp>
      <xdr:nvSpPr>
        <xdr:cNvPr id="22" name="直線矢印コネクタ 42"/>
        <xdr:cNvSpPr>
          <a:spLocks/>
        </xdr:cNvSpPr>
      </xdr:nvSpPr>
      <xdr:spPr>
        <a:xfrm>
          <a:off x="4162425" y="2657475"/>
          <a:ext cx="247650" cy="0"/>
        </a:xfrm>
        <a:prstGeom prst="straightConnector1">
          <a:avLst/>
        </a:prstGeom>
        <a:noFill/>
        <a:ln w="38100" cmpd="dbl">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142875</xdr:colOff>
      <xdr:row>22</xdr:row>
      <xdr:rowOff>85725</xdr:rowOff>
    </xdr:from>
    <xdr:to>
      <xdr:col>14</xdr:col>
      <xdr:colOff>104775</xdr:colOff>
      <xdr:row>22</xdr:row>
      <xdr:rowOff>85725</xdr:rowOff>
    </xdr:to>
    <xdr:sp>
      <xdr:nvSpPr>
        <xdr:cNvPr id="23" name="直線矢印コネクタ 44"/>
        <xdr:cNvSpPr>
          <a:spLocks/>
        </xdr:cNvSpPr>
      </xdr:nvSpPr>
      <xdr:spPr>
        <a:xfrm>
          <a:off x="5467350" y="2657475"/>
          <a:ext cx="247650" cy="0"/>
        </a:xfrm>
        <a:prstGeom prst="straightConnector1">
          <a:avLst/>
        </a:prstGeom>
        <a:noFill/>
        <a:ln w="38100" cmpd="dbl">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85725</xdr:colOff>
      <xdr:row>23</xdr:row>
      <xdr:rowOff>9525</xdr:rowOff>
    </xdr:from>
    <xdr:to>
      <xdr:col>14</xdr:col>
      <xdr:colOff>57150</xdr:colOff>
      <xdr:row>23</xdr:row>
      <xdr:rowOff>142875</xdr:rowOff>
    </xdr:to>
    <xdr:sp>
      <xdr:nvSpPr>
        <xdr:cNvPr id="24" name="テキスト ボックス 45"/>
        <xdr:cNvSpPr txBox="1">
          <a:spLocks noChangeArrowheads="1"/>
        </xdr:cNvSpPr>
      </xdr:nvSpPr>
      <xdr:spPr>
        <a:xfrm>
          <a:off x="5410200" y="2743200"/>
          <a:ext cx="257175" cy="142875"/>
        </a:xfrm>
        <a:prstGeom prst="rect">
          <a:avLst/>
        </a:prstGeom>
        <a:noFill/>
        <a:ln w="9525" cmpd="sng">
          <a:noFill/>
        </a:ln>
      </xdr:spPr>
      <xdr:txBody>
        <a:bodyPr vertOverflow="clip" wrap="square" lIns="0" tIns="0" rIns="0" bIns="0"/>
        <a:p>
          <a:pPr algn="l">
            <a:defRPr/>
          </a:pPr>
          <a:r>
            <a:rPr lang="en-US" cap="none" sz="800" b="0" i="1" u="none" baseline="0">
              <a:solidFill>
                <a:srgbClr val="000000"/>
              </a:solidFill>
            </a:rPr>
            <a:t>転居</a:t>
          </a:r>
        </a:p>
      </xdr:txBody>
    </xdr:sp>
    <xdr:clientData/>
  </xdr:twoCellAnchor>
  <xdr:twoCellAnchor>
    <xdr:from>
      <xdr:col>19</xdr:col>
      <xdr:colOff>57150</xdr:colOff>
      <xdr:row>26</xdr:row>
      <xdr:rowOff>85725</xdr:rowOff>
    </xdr:from>
    <xdr:to>
      <xdr:col>20</xdr:col>
      <xdr:colOff>114300</xdr:colOff>
      <xdr:row>26</xdr:row>
      <xdr:rowOff>85725</xdr:rowOff>
    </xdr:to>
    <xdr:sp>
      <xdr:nvSpPr>
        <xdr:cNvPr id="25" name="直線矢印コネクタ 46"/>
        <xdr:cNvSpPr>
          <a:spLocks/>
        </xdr:cNvSpPr>
      </xdr:nvSpPr>
      <xdr:spPr>
        <a:xfrm>
          <a:off x="6962775" y="3057525"/>
          <a:ext cx="2095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266700</xdr:colOff>
      <xdr:row>10</xdr:row>
      <xdr:rowOff>152400</xdr:rowOff>
    </xdr:from>
    <xdr:to>
      <xdr:col>9</xdr:col>
      <xdr:colOff>238125</xdr:colOff>
      <xdr:row>11</xdr:row>
      <xdr:rowOff>133350</xdr:rowOff>
    </xdr:to>
    <xdr:sp>
      <xdr:nvSpPr>
        <xdr:cNvPr id="26" name="テキスト ボックス 47"/>
        <xdr:cNvSpPr txBox="1">
          <a:spLocks noChangeArrowheads="1"/>
        </xdr:cNvSpPr>
      </xdr:nvSpPr>
      <xdr:spPr>
        <a:xfrm>
          <a:off x="4162425" y="1524000"/>
          <a:ext cx="257175" cy="142875"/>
        </a:xfrm>
        <a:prstGeom prst="rect">
          <a:avLst/>
        </a:prstGeom>
        <a:noFill/>
        <a:ln w="9525" cmpd="sng">
          <a:noFill/>
        </a:ln>
      </xdr:spPr>
      <xdr:txBody>
        <a:bodyPr vertOverflow="clip" wrap="square" lIns="0" tIns="0" rIns="0" bIns="0"/>
        <a:p>
          <a:pPr algn="l">
            <a:defRPr/>
          </a:pPr>
          <a:r>
            <a:rPr lang="en-US" cap="none" sz="800" b="0" i="1" u="none" baseline="0">
              <a:solidFill>
                <a:srgbClr val="000000"/>
              </a:solidFill>
            </a:rPr>
            <a:t>転居</a:t>
          </a:r>
        </a:p>
      </xdr:txBody>
    </xdr:sp>
    <xdr:clientData/>
  </xdr:twoCellAnchor>
  <xdr:twoCellAnchor>
    <xdr:from>
      <xdr:col>8</xdr:col>
      <xdr:colOff>266700</xdr:colOff>
      <xdr:row>10</xdr:row>
      <xdr:rowOff>85725</xdr:rowOff>
    </xdr:from>
    <xdr:to>
      <xdr:col>9</xdr:col>
      <xdr:colOff>228600</xdr:colOff>
      <xdr:row>10</xdr:row>
      <xdr:rowOff>85725</xdr:rowOff>
    </xdr:to>
    <xdr:sp>
      <xdr:nvSpPr>
        <xdr:cNvPr id="27" name="直線矢印コネクタ 48"/>
        <xdr:cNvSpPr>
          <a:spLocks/>
        </xdr:cNvSpPr>
      </xdr:nvSpPr>
      <xdr:spPr>
        <a:xfrm>
          <a:off x="4162425" y="1457325"/>
          <a:ext cx="247650" cy="0"/>
        </a:xfrm>
        <a:prstGeom prst="straightConnector1">
          <a:avLst/>
        </a:prstGeom>
        <a:noFill/>
        <a:ln w="38100" cmpd="dbl">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142875</xdr:colOff>
      <xdr:row>10</xdr:row>
      <xdr:rowOff>47625</xdr:rowOff>
    </xdr:from>
    <xdr:to>
      <xdr:col>14</xdr:col>
      <xdr:colOff>104775</xdr:colOff>
      <xdr:row>10</xdr:row>
      <xdr:rowOff>47625</xdr:rowOff>
    </xdr:to>
    <xdr:sp>
      <xdr:nvSpPr>
        <xdr:cNvPr id="28" name="直線矢印コネクタ 49"/>
        <xdr:cNvSpPr>
          <a:spLocks/>
        </xdr:cNvSpPr>
      </xdr:nvSpPr>
      <xdr:spPr>
        <a:xfrm>
          <a:off x="5467350" y="1419225"/>
          <a:ext cx="247650" cy="0"/>
        </a:xfrm>
        <a:prstGeom prst="straightConnector1">
          <a:avLst/>
        </a:prstGeom>
        <a:noFill/>
        <a:ln w="38100" cmpd="dbl">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247650</xdr:colOff>
      <xdr:row>60</xdr:row>
      <xdr:rowOff>85725</xdr:rowOff>
    </xdr:from>
    <xdr:to>
      <xdr:col>10</xdr:col>
      <xdr:colOff>171450</xdr:colOff>
      <xdr:row>60</xdr:row>
      <xdr:rowOff>85725</xdr:rowOff>
    </xdr:to>
    <xdr:sp>
      <xdr:nvSpPr>
        <xdr:cNvPr id="29" name="直線矢印コネクタ 51"/>
        <xdr:cNvSpPr>
          <a:spLocks/>
        </xdr:cNvSpPr>
      </xdr:nvSpPr>
      <xdr:spPr>
        <a:xfrm>
          <a:off x="4429125" y="6715125"/>
          <a:ext cx="2095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152400</xdr:colOff>
      <xdr:row>60</xdr:row>
      <xdr:rowOff>47625</xdr:rowOff>
    </xdr:from>
    <xdr:to>
      <xdr:col>11</xdr:col>
      <xdr:colOff>76200</xdr:colOff>
      <xdr:row>62</xdr:row>
      <xdr:rowOff>9525</xdr:rowOff>
    </xdr:to>
    <xdr:sp>
      <xdr:nvSpPr>
        <xdr:cNvPr id="30" name="テキスト ボックス 53"/>
        <xdr:cNvSpPr txBox="1">
          <a:spLocks noChangeArrowheads="1"/>
        </xdr:cNvSpPr>
      </xdr:nvSpPr>
      <xdr:spPr>
        <a:xfrm>
          <a:off x="4619625" y="6677025"/>
          <a:ext cx="209550" cy="285750"/>
        </a:xfrm>
        <a:prstGeom prst="rect">
          <a:avLst/>
        </a:prstGeom>
        <a:noFill/>
        <a:ln w="9525" cmpd="sng">
          <a:noFill/>
        </a:ln>
      </xdr:spPr>
      <xdr:txBody>
        <a:bodyPr vertOverflow="clip" wrap="square" lIns="0" tIns="0" rIns="0" bIns="0"/>
        <a:p>
          <a:pPr algn="l">
            <a:defRPr/>
          </a:pPr>
          <a:r>
            <a:rPr lang="en-US" cap="none" sz="800" b="0" i="1" u="none" baseline="0">
              <a:solidFill>
                <a:srgbClr val="000000"/>
              </a:solidFill>
              <a:latin typeface="ＭＳ Ｐゴシック"/>
              <a:ea typeface="ＭＳ Ｐゴシック"/>
              <a:cs typeface="ＭＳ Ｐゴシック"/>
            </a:rPr>
            <a:t>契約</a:t>
          </a:r>
          <a:r>
            <a:rPr lang="en-US" cap="none" sz="800" b="0" i="1" u="none" baseline="0">
              <a:solidFill>
                <a:srgbClr val="000000"/>
              </a:solidFill>
              <a:latin typeface="Calibri"/>
              <a:ea typeface="Calibri"/>
              <a:cs typeface="Calibri"/>
            </a:rPr>
            <a:t>
</a:t>
          </a:r>
          <a:r>
            <a:rPr lang="en-US" cap="none" sz="800" b="0" i="1" u="none" baseline="0">
              <a:solidFill>
                <a:srgbClr val="000000"/>
              </a:solidFill>
              <a:latin typeface="ＭＳ Ｐゴシック"/>
              <a:ea typeface="ＭＳ Ｐゴシック"/>
              <a:cs typeface="ＭＳ Ｐゴシック"/>
            </a:rPr>
            <a:t>変更</a:t>
          </a:r>
        </a:p>
      </xdr:txBody>
    </xdr:sp>
    <xdr:clientData/>
  </xdr:twoCellAnchor>
  <xdr:twoCellAnchor>
    <xdr:from>
      <xdr:col>15</xdr:col>
      <xdr:colOff>19050</xdr:colOff>
      <xdr:row>60</xdr:row>
      <xdr:rowOff>66675</xdr:rowOff>
    </xdr:from>
    <xdr:to>
      <xdr:col>15</xdr:col>
      <xdr:colOff>276225</xdr:colOff>
      <xdr:row>63</xdr:row>
      <xdr:rowOff>0</xdr:rowOff>
    </xdr:to>
    <xdr:sp>
      <xdr:nvSpPr>
        <xdr:cNvPr id="31" name="テキスト ボックス 54"/>
        <xdr:cNvSpPr txBox="1">
          <a:spLocks noChangeArrowheads="1"/>
        </xdr:cNvSpPr>
      </xdr:nvSpPr>
      <xdr:spPr>
        <a:xfrm>
          <a:off x="5915025" y="6696075"/>
          <a:ext cx="257175" cy="295275"/>
        </a:xfrm>
        <a:prstGeom prst="rect">
          <a:avLst/>
        </a:prstGeom>
        <a:noFill/>
        <a:ln w="9525" cmpd="sng">
          <a:noFill/>
        </a:ln>
      </xdr:spPr>
      <xdr:txBody>
        <a:bodyPr vertOverflow="clip" wrap="square" lIns="0" tIns="0" rIns="0" bIns="0"/>
        <a:p>
          <a:pPr algn="l">
            <a:defRPr/>
          </a:pPr>
          <a:r>
            <a:rPr lang="en-US" cap="none" sz="800" b="0" i="1" u="none" baseline="0">
              <a:solidFill>
                <a:srgbClr val="000000"/>
              </a:solidFill>
              <a:latin typeface="ＭＳ Ｐゴシック"/>
              <a:ea typeface="ＭＳ Ｐゴシック"/>
              <a:cs typeface="ＭＳ Ｐゴシック"/>
            </a:rPr>
            <a:t>再建</a:t>
          </a:r>
          <a:r>
            <a:rPr lang="en-US" cap="none" sz="800" b="0" i="1" u="none" baseline="0">
              <a:solidFill>
                <a:srgbClr val="000000"/>
              </a:solidFill>
              <a:latin typeface="ＭＳ Ｐゴシック"/>
              <a:ea typeface="ＭＳ Ｐゴシック"/>
              <a:cs typeface="ＭＳ Ｐゴシック"/>
            </a:rPr>
            <a:t>
</a:t>
          </a:r>
          <a:r>
            <a:rPr lang="en-US" cap="none" sz="800" b="0" i="1" u="none" baseline="0">
              <a:solidFill>
                <a:srgbClr val="000000"/>
              </a:solidFill>
              <a:latin typeface="ＭＳ Ｐゴシック"/>
              <a:ea typeface="ＭＳ Ｐゴシック"/>
              <a:cs typeface="ＭＳ Ｐゴシック"/>
            </a:rPr>
            <a:t>転居</a:t>
          </a:r>
        </a:p>
      </xdr:txBody>
    </xdr:sp>
    <xdr:clientData/>
  </xdr:twoCellAnchor>
  <xdr:twoCellAnchor>
    <xdr:from>
      <xdr:col>15</xdr:col>
      <xdr:colOff>114300</xdr:colOff>
      <xdr:row>60</xdr:row>
      <xdr:rowOff>47625</xdr:rowOff>
    </xdr:from>
    <xdr:to>
      <xdr:col>16</xdr:col>
      <xdr:colOff>76200</xdr:colOff>
      <xdr:row>60</xdr:row>
      <xdr:rowOff>47625</xdr:rowOff>
    </xdr:to>
    <xdr:sp>
      <xdr:nvSpPr>
        <xdr:cNvPr id="32" name="直線矢印コネクタ 55"/>
        <xdr:cNvSpPr>
          <a:spLocks/>
        </xdr:cNvSpPr>
      </xdr:nvSpPr>
      <xdr:spPr>
        <a:xfrm>
          <a:off x="6010275" y="6677025"/>
          <a:ext cx="247650" cy="0"/>
        </a:xfrm>
        <a:prstGeom prst="straightConnector1">
          <a:avLst/>
        </a:prstGeom>
        <a:noFill/>
        <a:ln w="38100" cmpd="dbl">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9525</xdr:colOff>
      <xdr:row>39</xdr:row>
      <xdr:rowOff>66675</xdr:rowOff>
    </xdr:from>
    <xdr:to>
      <xdr:col>15</xdr:col>
      <xdr:colOff>266700</xdr:colOff>
      <xdr:row>42</xdr:row>
      <xdr:rowOff>0</xdr:rowOff>
    </xdr:to>
    <xdr:sp>
      <xdr:nvSpPr>
        <xdr:cNvPr id="33" name="テキスト ボックス 33"/>
        <xdr:cNvSpPr txBox="1">
          <a:spLocks noChangeArrowheads="1"/>
        </xdr:cNvSpPr>
      </xdr:nvSpPr>
      <xdr:spPr>
        <a:xfrm>
          <a:off x="5905500" y="4467225"/>
          <a:ext cx="257175" cy="295275"/>
        </a:xfrm>
        <a:prstGeom prst="rect">
          <a:avLst/>
        </a:prstGeom>
        <a:noFill/>
        <a:ln w="9525" cmpd="sng">
          <a:noFill/>
        </a:ln>
      </xdr:spPr>
      <xdr:txBody>
        <a:bodyPr vertOverflow="clip" wrap="square" lIns="0" tIns="0" rIns="0" bIns="0"/>
        <a:p>
          <a:pPr algn="l">
            <a:defRPr/>
          </a:pPr>
          <a:r>
            <a:rPr lang="en-US" cap="none" sz="800" b="0" i="1" u="none" baseline="0">
              <a:solidFill>
                <a:srgbClr val="000000"/>
              </a:solidFill>
              <a:latin typeface="ＭＳ Ｐゴシック"/>
              <a:ea typeface="ＭＳ Ｐゴシック"/>
              <a:cs typeface="ＭＳ Ｐゴシック"/>
            </a:rPr>
            <a:t>再建</a:t>
          </a:r>
          <a:r>
            <a:rPr lang="en-US" cap="none" sz="800" b="0" i="1" u="none" baseline="0">
              <a:solidFill>
                <a:srgbClr val="000000"/>
              </a:solidFill>
              <a:latin typeface="ＭＳ Ｐゴシック"/>
              <a:ea typeface="ＭＳ Ｐゴシック"/>
              <a:cs typeface="ＭＳ Ｐゴシック"/>
            </a:rPr>
            <a:t>
</a:t>
          </a:r>
          <a:r>
            <a:rPr lang="en-US" cap="none" sz="800" b="0" i="1" u="none" baseline="0">
              <a:solidFill>
                <a:srgbClr val="000000"/>
              </a:solidFill>
              <a:latin typeface="ＭＳ Ｐゴシック"/>
              <a:ea typeface="ＭＳ Ｐゴシック"/>
              <a:cs typeface="ＭＳ Ｐゴシック"/>
            </a:rPr>
            <a:t>転居</a:t>
          </a:r>
        </a:p>
      </xdr:txBody>
    </xdr:sp>
    <xdr:clientData/>
  </xdr:twoCellAnchor>
  <xdr:twoCellAnchor>
    <xdr:from>
      <xdr:col>10</xdr:col>
      <xdr:colOff>161925</xdr:colOff>
      <xdr:row>39</xdr:row>
      <xdr:rowOff>152400</xdr:rowOff>
    </xdr:from>
    <xdr:to>
      <xdr:col>11</xdr:col>
      <xdr:colOff>133350</xdr:colOff>
      <xdr:row>40</xdr:row>
      <xdr:rowOff>133350</xdr:rowOff>
    </xdr:to>
    <xdr:sp>
      <xdr:nvSpPr>
        <xdr:cNvPr id="34" name="テキスト ボックス 34"/>
        <xdr:cNvSpPr txBox="1">
          <a:spLocks noChangeArrowheads="1"/>
        </xdr:cNvSpPr>
      </xdr:nvSpPr>
      <xdr:spPr>
        <a:xfrm>
          <a:off x="4629150" y="4552950"/>
          <a:ext cx="257175" cy="142875"/>
        </a:xfrm>
        <a:prstGeom prst="rect">
          <a:avLst/>
        </a:prstGeom>
        <a:noFill/>
        <a:ln w="9525" cmpd="sng">
          <a:noFill/>
        </a:ln>
      </xdr:spPr>
      <xdr:txBody>
        <a:bodyPr vertOverflow="clip" wrap="square" lIns="0" tIns="0" rIns="0" bIns="0"/>
        <a:p>
          <a:pPr algn="l">
            <a:defRPr/>
          </a:pPr>
          <a:r>
            <a:rPr lang="en-US" cap="none" sz="800" b="0" i="1" u="none" baseline="0">
              <a:solidFill>
                <a:srgbClr val="000000"/>
              </a:solidFill>
            </a:rPr>
            <a:t>転居</a:t>
          </a:r>
        </a:p>
      </xdr:txBody>
    </xdr:sp>
    <xdr:clientData/>
  </xdr:twoCellAnchor>
  <xdr:twoCellAnchor>
    <xdr:from>
      <xdr:col>10</xdr:col>
      <xdr:colOff>152400</xdr:colOff>
      <xdr:row>39</xdr:row>
      <xdr:rowOff>85725</xdr:rowOff>
    </xdr:from>
    <xdr:to>
      <xdr:col>11</xdr:col>
      <xdr:colOff>114300</xdr:colOff>
      <xdr:row>39</xdr:row>
      <xdr:rowOff>85725</xdr:rowOff>
    </xdr:to>
    <xdr:sp>
      <xdr:nvSpPr>
        <xdr:cNvPr id="35" name="直線矢印コネクタ 36"/>
        <xdr:cNvSpPr>
          <a:spLocks/>
        </xdr:cNvSpPr>
      </xdr:nvSpPr>
      <xdr:spPr>
        <a:xfrm>
          <a:off x="4619625" y="4486275"/>
          <a:ext cx="247650" cy="0"/>
        </a:xfrm>
        <a:prstGeom prst="straightConnector1">
          <a:avLst/>
        </a:prstGeom>
        <a:noFill/>
        <a:ln w="38100" cmpd="dbl">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142875</xdr:colOff>
      <xdr:row>39</xdr:row>
      <xdr:rowOff>47625</xdr:rowOff>
    </xdr:from>
    <xdr:to>
      <xdr:col>16</xdr:col>
      <xdr:colOff>104775</xdr:colOff>
      <xdr:row>39</xdr:row>
      <xdr:rowOff>47625</xdr:rowOff>
    </xdr:to>
    <xdr:sp>
      <xdr:nvSpPr>
        <xdr:cNvPr id="36" name="直線矢印コネクタ 37"/>
        <xdr:cNvSpPr>
          <a:spLocks/>
        </xdr:cNvSpPr>
      </xdr:nvSpPr>
      <xdr:spPr>
        <a:xfrm>
          <a:off x="6038850" y="4448175"/>
          <a:ext cx="247650" cy="0"/>
        </a:xfrm>
        <a:prstGeom prst="straightConnector1">
          <a:avLst/>
        </a:prstGeom>
        <a:noFill/>
        <a:ln w="38100" cmpd="dbl">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mp.tmu.ac.jp/shinaiba/sumaiguide.html" TargetMode="External" /><Relationship Id="rId2" Type="http://schemas.openxmlformats.org/officeDocument/2006/relationships/hyperlink" Target="http://www.simulation.jhf.go.jp/saigai/index.html" TargetMode="External" /><Relationship Id="rId3" Type="http://schemas.openxmlformats.org/officeDocument/2006/relationships/hyperlink" Target="mailto:aib@tmu.ac.jp" TargetMode="External" /><Relationship Id="rId4" Type="http://schemas.openxmlformats.org/officeDocument/2006/relationships/hyperlink" Target="mailto:meno@kenken.go.jp"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45"/>
  <sheetViews>
    <sheetView tabSelected="1" zoomScalePageLayoutView="0" workbookViewId="0" topLeftCell="A1">
      <selection activeCell="I2" sqref="I2"/>
    </sheetView>
  </sheetViews>
  <sheetFormatPr defaultColWidth="9.140625" defaultRowHeight="15"/>
  <cols>
    <col min="11" max="11" width="10.421875" style="0" bestFit="1" customWidth="1"/>
  </cols>
  <sheetData>
    <row r="1" spans="1:11" ht="15.75">
      <c r="A1" s="327" t="s">
        <v>526</v>
      </c>
      <c r="B1" s="326"/>
      <c r="C1" s="326"/>
      <c r="D1" s="326"/>
      <c r="E1" s="326"/>
      <c r="F1" s="326"/>
      <c r="G1" s="326"/>
      <c r="H1" s="326"/>
      <c r="I1" s="326"/>
      <c r="J1" s="326"/>
      <c r="K1" s="1008">
        <v>41130</v>
      </c>
    </row>
    <row r="3" spans="1:11" ht="12.75">
      <c r="A3" s="359" t="s">
        <v>520</v>
      </c>
      <c r="B3" s="359"/>
      <c r="C3" s="359"/>
      <c r="D3" s="359"/>
      <c r="E3" s="359"/>
      <c r="F3" s="359"/>
      <c r="G3" s="359"/>
      <c r="H3" s="359"/>
      <c r="I3" s="359"/>
      <c r="J3" s="359"/>
      <c r="K3" s="359"/>
    </row>
    <row r="4" ht="12.75">
      <c r="A4" t="s">
        <v>480</v>
      </c>
    </row>
    <row r="5" ht="12.75">
      <c r="A5" t="s">
        <v>481</v>
      </c>
    </row>
    <row r="6" ht="12.75">
      <c r="B6" s="328" t="s">
        <v>482</v>
      </c>
    </row>
    <row r="8" ht="12.75">
      <c r="A8" t="s">
        <v>483</v>
      </c>
    </row>
    <row r="9" ht="12.75">
      <c r="A9" t="s">
        <v>484</v>
      </c>
    </row>
    <row r="10" ht="12.75">
      <c r="A10" t="s">
        <v>485</v>
      </c>
    </row>
    <row r="11" ht="12.75">
      <c r="A11" t="s">
        <v>486</v>
      </c>
    </row>
    <row r="13" ht="12.75">
      <c r="A13" t="s">
        <v>487</v>
      </c>
    </row>
    <row r="14" ht="12.75">
      <c r="A14" t="s">
        <v>515</v>
      </c>
    </row>
    <row r="15" ht="12.75">
      <c r="A15" t="s">
        <v>488</v>
      </c>
    </row>
    <row r="16" ht="12.75">
      <c r="A16" t="s">
        <v>489</v>
      </c>
    </row>
    <row r="17" ht="12.75">
      <c r="A17" t="s">
        <v>490</v>
      </c>
    </row>
    <row r="18" ht="12.75">
      <c r="A18" t="s">
        <v>491</v>
      </c>
    </row>
    <row r="19" ht="12.75">
      <c r="A19" t="s">
        <v>492</v>
      </c>
    </row>
    <row r="21" ht="12.75">
      <c r="A21" t="s">
        <v>493</v>
      </c>
    </row>
    <row r="22" ht="12.75">
      <c r="A22" t="s">
        <v>494</v>
      </c>
    </row>
    <row r="23" ht="12.75">
      <c r="B23" s="328" t="s">
        <v>495</v>
      </c>
    </row>
    <row r="24" ht="12.75">
      <c r="A24" t="s">
        <v>496</v>
      </c>
    </row>
    <row r="25" ht="12.75">
      <c r="A25" t="s">
        <v>537</v>
      </c>
    </row>
    <row r="26" ht="12.75">
      <c r="A26" t="s">
        <v>497</v>
      </c>
    </row>
    <row r="27" ht="12.75">
      <c r="A27" t="s">
        <v>538</v>
      </c>
    </row>
    <row r="29" ht="12.75">
      <c r="A29" t="s">
        <v>498</v>
      </c>
    </row>
    <row r="30" ht="12.75">
      <c r="A30" t="s">
        <v>499</v>
      </c>
    </row>
    <row r="31" ht="12.75">
      <c r="A31" t="s">
        <v>501</v>
      </c>
    </row>
    <row r="32" ht="12.75">
      <c r="A32" t="s">
        <v>500</v>
      </c>
    </row>
    <row r="33" ht="12.75">
      <c r="A33" t="s">
        <v>513</v>
      </c>
    </row>
    <row r="34" ht="12.75">
      <c r="A34" t="s">
        <v>514</v>
      </c>
    </row>
    <row r="37" ht="12.75">
      <c r="A37" s="329" t="s">
        <v>502</v>
      </c>
    </row>
    <row r="38" ht="12.75">
      <c r="A38" t="s">
        <v>503</v>
      </c>
    </row>
    <row r="39" ht="12.75">
      <c r="A39" t="s">
        <v>504</v>
      </c>
    </row>
    <row r="40" ht="12.75">
      <c r="A40" t="s">
        <v>505</v>
      </c>
    </row>
    <row r="41" ht="12.75">
      <c r="A41" t="s">
        <v>506</v>
      </c>
    </row>
    <row r="42" ht="12.75">
      <c r="A42" t="s">
        <v>507</v>
      </c>
    </row>
    <row r="44" spans="1:6" ht="12.75">
      <c r="A44" t="s">
        <v>508</v>
      </c>
      <c r="B44" t="s">
        <v>509</v>
      </c>
      <c r="F44" s="328" t="s">
        <v>510</v>
      </c>
    </row>
    <row r="45" spans="2:6" ht="12.75">
      <c r="B45" t="s">
        <v>511</v>
      </c>
      <c r="F45" s="328" t="s">
        <v>512</v>
      </c>
    </row>
  </sheetData>
  <sheetProtection/>
  <mergeCells count="1">
    <mergeCell ref="A3:K3"/>
  </mergeCells>
  <hyperlinks>
    <hyperlink ref="B6" r:id="rId1" display="http://www.comp.tmu.ac.jp/shinaiba/sumaiguide.html"/>
    <hyperlink ref="B23" r:id="rId2" display="http://www.simulation.jhf.go.jp/saigai/index.html"/>
    <hyperlink ref="F44" r:id="rId3" display="aib@tmu.ac.jp"/>
    <hyperlink ref="F45" r:id="rId4" display="meno@kenken.go.jp"/>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BY57"/>
  <sheetViews>
    <sheetView zoomScalePageLayoutView="0" workbookViewId="0" topLeftCell="A25">
      <selection activeCell="N1" sqref="N1"/>
    </sheetView>
  </sheetViews>
  <sheetFormatPr defaultColWidth="9.140625" defaultRowHeight="15"/>
  <cols>
    <col min="1" max="1" width="0.85546875" style="0" customWidth="1"/>
    <col min="2" max="2" width="5.28125" style="0" customWidth="1"/>
    <col min="3" max="3" width="7.140625" style="0" customWidth="1"/>
    <col min="4" max="4" width="8.8515625" style="0" customWidth="1"/>
    <col min="5" max="5" width="2.7109375" style="0" customWidth="1"/>
    <col min="6" max="6" width="11.421875" style="0" customWidth="1"/>
    <col min="7" max="7" width="24.8515625" style="0" customWidth="1"/>
    <col min="8" max="8" width="12.28125" style="0" customWidth="1"/>
    <col min="9" max="9" width="4.8515625" style="0" bestFit="1" customWidth="1"/>
    <col min="10" max="10" width="2.7109375" style="0" customWidth="1"/>
    <col min="11" max="11" width="7.00390625" style="0" customWidth="1"/>
    <col min="12" max="12" width="3.00390625" style="0" customWidth="1"/>
    <col min="13" max="13" width="5.28125" style="0" customWidth="1"/>
    <col min="14" max="14" width="2.57421875" style="0" customWidth="1"/>
    <col min="15" max="15" width="5.8515625" style="0" customWidth="1"/>
    <col min="16" max="16" width="5.28125" style="0" customWidth="1"/>
    <col min="17" max="17" width="2.8515625" style="0" customWidth="1"/>
    <col min="18" max="18" width="6.140625" style="0" customWidth="1"/>
    <col min="19" max="19" width="3.421875" style="0" bestFit="1" customWidth="1"/>
    <col min="20" max="20" width="3.00390625" style="0" customWidth="1"/>
    <col min="21" max="21" width="4.00390625" style="0" customWidth="1"/>
    <col min="22" max="22" width="3.7109375" style="0" customWidth="1"/>
    <col min="23" max="23" width="5.00390625" style="0" customWidth="1"/>
    <col min="24" max="24" width="4.28125" style="0" customWidth="1"/>
    <col min="25" max="25" width="2.8515625" style="0" customWidth="1"/>
    <col min="26" max="26" width="4.421875" style="0" customWidth="1"/>
    <col min="27" max="27" width="4.28125" style="0" customWidth="1"/>
    <col min="28" max="28" width="3.28125" style="0" customWidth="1"/>
    <col min="29" max="29" width="4.421875" style="0" customWidth="1"/>
    <col min="30" max="30" width="3.7109375" style="0" customWidth="1"/>
    <col min="31" max="31" width="3.28125" style="0" customWidth="1"/>
    <col min="32" max="32" width="3.7109375" style="0" customWidth="1"/>
    <col min="33" max="35" width="3.28125" style="0" customWidth="1"/>
    <col min="36" max="36" width="3.7109375" style="0" customWidth="1"/>
    <col min="37" max="37" width="3.28125" style="0" customWidth="1"/>
    <col min="38" max="38" width="3.7109375" style="0" customWidth="1"/>
    <col min="39" max="39" width="3.28125" style="0" customWidth="1"/>
    <col min="40" max="40" width="3.7109375" style="0" customWidth="1"/>
    <col min="41" max="43" width="3.28125" style="0" customWidth="1"/>
    <col min="44" max="44" width="3.7109375" style="0" customWidth="1"/>
    <col min="45" max="45" width="3.28125" style="0" customWidth="1"/>
    <col min="46" max="46" width="4.00390625" style="0" customWidth="1"/>
    <col min="47" max="47" width="3.57421875" style="0" customWidth="1"/>
    <col min="48" max="48" width="5.421875" style="0" customWidth="1"/>
    <col min="49" max="49" width="3.57421875" style="0" customWidth="1"/>
    <col min="50" max="50" width="4.421875" style="0" customWidth="1"/>
    <col min="51" max="51" width="3.57421875" style="0" customWidth="1"/>
    <col min="52" max="52" width="5.140625" style="0" customWidth="1"/>
    <col min="53" max="53" width="3.57421875" style="0" customWidth="1"/>
    <col min="54" max="55" width="4.28125" style="0" customWidth="1"/>
    <col min="56" max="56" width="3.7109375" style="0" customWidth="1"/>
    <col min="57" max="57" width="3.57421875" style="0" customWidth="1"/>
    <col min="58" max="58" width="3.7109375" style="0" customWidth="1"/>
    <col min="59" max="59" width="3.57421875" style="0" customWidth="1"/>
    <col min="60" max="60" width="3.7109375" style="0" customWidth="1"/>
    <col min="61" max="61" width="3.57421875" style="0" customWidth="1"/>
    <col min="62" max="62" width="4.8515625" style="0" customWidth="1"/>
    <col min="63" max="63" width="3.57421875" style="0" customWidth="1"/>
    <col min="64" max="64" width="3.7109375" style="0" customWidth="1"/>
    <col min="65" max="65" width="3.57421875" style="0" customWidth="1"/>
    <col min="66" max="66" width="3.7109375" style="0" customWidth="1"/>
    <col min="67" max="67" width="3.57421875" style="0" customWidth="1"/>
    <col min="68" max="68" width="3.7109375" style="0" customWidth="1"/>
    <col min="69" max="69" width="3.57421875" style="0" customWidth="1"/>
    <col min="70" max="70" width="3.7109375" style="0" customWidth="1"/>
    <col min="71" max="71" width="3.57421875" style="0" customWidth="1"/>
    <col min="72" max="72" width="3.140625" style="0" customWidth="1"/>
    <col min="73" max="73" width="1.7109375" style="0" customWidth="1"/>
    <col min="74" max="74" width="3.140625" style="0" customWidth="1"/>
    <col min="75" max="75" width="3.57421875" style="0" customWidth="1"/>
    <col min="76" max="76" width="3.8515625" style="0" customWidth="1"/>
    <col min="77" max="77" width="3.57421875" style="0" customWidth="1"/>
  </cols>
  <sheetData>
    <row r="1" spans="2:62" ht="15.75">
      <c r="B1" s="116" t="s">
        <v>536</v>
      </c>
      <c r="C1" s="116"/>
      <c r="BA1" s="17"/>
      <c r="BF1" s="283"/>
      <c r="BJ1" s="284"/>
    </row>
    <row r="2" ht="13.5" thickBot="1">
      <c r="B2" t="s">
        <v>541</v>
      </c>
    </row>
    <row r="3" spans="2:77" ht="12.75" customHeight="1">
      <c r="B3" s="770" t="s">
        <v>248</v>
      </c>
      <c r="C3" s="773" t="s">
        <v>251</v>
      </c>
      <c r="D3" s="773" t="s">
        <v>252</v>
      </c>
      <c r="E3" s="405" t="s">
        <v>521</v>
      </c>
      <c r="F3" s="406"/>
      <c r="G3" s="407"/>
      <c r="H3" s="746" t="s">
        <v>432</v>
      </c>
      <c r="I3" s="406"/>
      <c r="J3" s="406"/>
      <c r="K3" s="406"/>
      <c r="L3" s="486" t="s">
        <v>226</v>
      </c>
      <c r="M3" s="487"/>
      <c r="N3" s="487"/>
      <c r="O3" s="487"/>
      <c r="P3" s="487"/>
      <c r="Q3" s="487"/>
      <c r="R3" s="487"/>
      <c r="S3" s="487"/>
      <c r="T3" s="487"/>
      <c r="U3" s="487"/>
      <c r="V3" s="487"/>
      <c r="W3" s="487"/>
      <c r="X3" s="487"/>
      <c r="Y3" s="487"/>
      <c r="Z3" s="487"/>
      <c r="AA3" s="487"/>
      <c r="AB3" s="487"/>
      <c r="AC3" s="488"/>
      <c r="AD3" s="824" t="s">
        <v>388</v>
      </c>
      <c r="AE3" s="824"/>
      <c r="AF3" s="824"/>
      <c r="AG3" s="824"/>
      <c r="AH3" s="824"/>
      <c r="AI3" s="824"/>
      <c r="AJ3" s="824"/>
      <c r="AK3" s="824"/>
      <c r="AL3" s="824"/>
      <c r="AM3" s="824"/>
      <c r="AN3" s="824"/>
      <c r="AO3" s="824"/>
      <c r="AP3" s="824"/>
      <c r="AQ3" s="824"/>
      <c r="AR3" s="824"/>
      <c r="AS3" s="825"/>
      <c r="AT3" s="406" t="s">
        <v>434</v>
      </c>
      <c r="AU3" s="407"/>
      <c r="AV3" s="746" t="s">
        <v>433</v>
      </c>
      <c r="AW3" s="407"/>
      <c r="AX3" s="746" t="s">
        <v>435</v>
      </c>
      <c r="AY3" s="407"/>
      <c r="AZ3" s="752" t="s">
        <v>396</v>
      </c>
      <c r="BA3" s="753"/>
      <c r="BB3" s="753"/>
      <c r="BC3" s="753"/>
      <c r="BD3" s="753"/>
      <c r="BE3" s="753"/>
      <c r="BF3" s="753"/>
      <c r="BG3" s="753"/>
      <c r="BH3" s="753"/>
      <c r="BI3" s="753"/>
      <c r="BJ3" s="753"/>
      <c r="BK3" s="753"/>
      <c r="BL3" s="753"/>
      <c r="BM3" s="754"/>
      <c r="BN3" s="486" t="s">
        <v>65</v>
      </c>
      <c r="BO3" s="487"/>
      <c r="BP3" s="487"/>
      <c r="BQ3" s="487"/>
      <c r="BR3" s="487"/>
      <c r="BS3" s="488"/>
      <c r="BT3" s="464" t="s">
        <v>444</v>
      </c>
      <c r="BU3" s="465"/>
      <c r="BV3" s="465"/>
      <c r="BW3" s="465"/>
      <c r="BX3" s="465"/>
      <c r="BY3" s="466"/>
    </row>
    <row r="4" spans="2:77" ht="12.75" customHeight="1">
      <c r="B4" s="771"/>
      <c r="C4" s="774"/>
      <c r="D4" s="774"/>
      <c r="E4" s="408"/>
      <c r="F4" s="409"/>
      <c r="G4" s="410"/>
      <c r="H4" s="505"/>
      <c r="I4" s="409"/>
      <c r="J4" s="409"/>
      <c r="K4" s="409"/>
      <c r="L4" s="786" t="s">
        <v>405</v>
      </c>
      <c r="M4" s="787"/>
      <c r="N4" s="787"/>
      <c r="O4" s="788"/>
      <c r="P4" s="734" t="s">
        <v>406</v>
      </c>
      <c r="Q4" s="734"/>
      <c r="R4" s="734"/>
      <c r="S4" s="734" t="s">
        <v>125</v>
      </c>
      <c r="T4" s="734"/>
      <c r="U4" s="736" t="s">
        <v>407</v>
      </c>
      <c r="V4" s="734"/>
      <c r="W4" s="737"/>
      <c r="X4" s="568" t="s">
        <v>225</v>
      </c>
      <c r="Y4" s="409"/>
      <c r="Z4" s="569"/>
      <c r="AA4" s="506" t="s">
        <v>400</v>
      </c>
      <c r="AB4" s="409"/>
      <c r="AC4" s="739"/>
      <c r="AD4" s="414" t="s">
        <v>535</v>
      </c>
      <c r="AE4" s="415"/>
      <c r="AF4" s="742" t="s">
        <v>365</v>
      </c>
      <c r="AG4" s="743"/>
      <c r="AH4" s="743" t="s">
        <v>527</v>
      </c>
      <c r="AI4" s="743"/>
      <c r="AJ4" s="755" t="s">
        <v>370</v>
      </c>
      <c r="AK4" s="756"/>
      <c r="AL4" s="756"/>
      <c r="AM4" s="756"/>
      <c r="AN4" s="756"/>
      <c r="AO4" s="756"/>
      <c r="AP4" s="756"/>
      <c r="AQ4" s="756"/>
      <c r="AR4" s="747" t="s">
        <v>63</v>
      </c>
      <c r="AS4" s="543"/>
      <c r="AT4" s="409"/>
      <c r="AU4" s="410"/>
      <c r="AV4" s="505"/>
      <c r="AW4" s="410"/>
      <c r="AX4" s="505"/>
      <c r="AY4" s="410"/>
      <c r="AZ4" s="748" t="s">
        <v>397</v>
      </c>
      <c r="BA4" s="749"/>
      <c r="BB4" s="560" t="s">
        <v>228</v>
      </c>
      <c r="BC4" s="561"/>
      <c r="BD4" s="554" t="s">
        <v>232</v>
      </c>
      <c r="BE4" s="555"/>
      <c r="BF4" s="555"/>
      <c r="BG4" s="555"/>
      <c r="BH4" s="555"/>
      <c r="BI4" s="556"/>
      <c r="BJ4" s="408" t="s">
        <v>227</v>
      </c>
      <c r="BK4" s="409"/>
      <c r="BL4" s="409"/>
      <c r="BM4" s="410"/>
      <c r="BN4" s="404" t="s">
        <v>112</v>
      </c>
      <c r="BO4" s="440"/>
      <c r="BP4" s="429" t="s">
        <v>429</v>
      </c>
      <c r="BQ4" s="440"/>
      <c r="BR4" s="429" t="s">
        <v>436</v>
      </c>
      <c r="BS4" s="483"/>
      <c r="BT4" s="505" t="s">
        <v>446</v>
      </c>
      <c r="BU4" s="409"/>
      <c r="BV4" s="409"/>
      <c r="BW4" s="506"/>
      <c r="BX4" s="409" t="s">
        <v>445</v>
      </c>
      <c r="BY4" s="410"/>
    </row>
    <row r="5" spans="2:77" ht="52.5" customHeight="1" thickBot="1">
      <c r="B5" s="772"/>
      <c r="C5" s="775"/>
      <c r="D5" s="775"/>
      <c r="E5" s="411"/>
      <c r="F5" s="412"/>
      <c r="G5" s="413"/>
      <c r="H5" s="507"/>
      <c r="I5" s="412"/>
      <c r="J5" s="412"/>
      <c r="K5" s="412"/>
      <c r="L5" s="789"/>
      <c r="M5" s="571"/>
      <c r="N5" s="571"/>
      <c r="O5" s="740"/>
      <c r="P5" s="735"/>
      <c r="Q5" s="735"/>
      <c r="R5" s="735"/>
      <c r="S5" s="735"/>
      <c r="T5" s="735"/>
      <c r="U5" s="735"/>
      <c r="V5" s="735"/>
      <c r="W5" s="738"/>
      <c r="X5" s="570"/>
      <c r="Y5" s="571"/>
      <c r="Z5" s="572"/>
      <c r="AA5" s="740"/>
      <c r="AB5" s="571"/>
      <c r="AC5" s="741"/>
      <c r="AD5" s="416"/>
      <c r="AE5" s="417"/>
      <c r="AF5" s="744"/>
      <c r="AG5" s="745"/>
      <c r="AH5" s="745"/>
      <c r="AI5" s="745"/>
      <c r="AJ5" s="484" t="s">
        <v>431</v>
      </c>
      <c r="AK5" s="442"/>
      <c r="AL5" s="484" t="s">
        <v>368</v>
      </c>
      <c r="AM5" s="442"/>
      <c r="AN5" s="484" t="s">
        <v>369</v>
      </c>
      <c r="AO5" s="442"/>
      <c r="AP5" s="484" t="s">
        <v>371</v>
      </c>
      <c r="AQ5" s="757"/>
      <c r="AR5" s="744"/>
      <c r="AS5" s="703"/>
      <c r="AT5" s="412"/>
      <c r="AU5" s="413"/>
      <c r="AV5" s="507"/>
      <c r="AW5" s="413"/>
      <c r="AX5" s="507"/>
      <c r="AY5" s="413"/>
      <c r="AZ5" s="750"/>
      <c r="BA5" s="751"/>
      <c r="BB5" s="183" t="s">
        <v>229</v>
      </c>
      <c r="BC5" s="163" t="s">
        <v>230</v>
      </c>
      <c r="BD5" s="722" t="s">
        <v>426</v>
      </c>
      <c r="BE5" s="723"/>
      <c r="BF5" s="724" t="s">
        <v>424</v>
      </c>
      <c r="BG5" s="723"/>
      <c r="BH5" s="724" t="s">
        <v>425</v>
      </c>
      <c r="BI5" s="725"/>
      <c r="BJ5" s="19"/>
      <c r="BK5" s="45"/>
      <c r="BL5" s="724" t="s">
        <v>430</v>
      </c>
      <c r="BM5" s="726"/>
      <c r="BN5" s="441"/>
      <c r="BO5" s="442"/>
      <c r="BP5" s="484"/>
      <c r="BQ5" s="442"/>
      <c r="BR5" s="484"/>
      <c r="BS5" s="485"/>
      <c r="BT5" s="507"/>
      <c r="BU5" s="412"/>
      <c r="BV5" s="412"/>
      <c r="BW5" s="508"/>
      <c r="BX5" s="412"/>
      <c r="BY5" s="413"/>
    </row>
    <row r="6" spans="2:77" ht="12.75" customHeight="1">
      <c r="B6" s="720" t="s">
        <v>249</v>
      </c>
      <c r="C6" s="729" t="s">
        <v>237</v>
      </c>
      <c r="D6" s="694" t="s">
        <v>241</v>
      </c>
      <c r="E6" s="685" t="s">
        <v>150</v>
      </c>
      <c r="F6" s="777" t="s">
        <v>269</v>
      </c>
      <c r="G6" s="686" t="s">
        <v>271</v>
      </c>
      <c r="H6" s="650" t="s">
        <v>302</v>
      </c>
      <c r="I6" s="651"/>
      <c r="J6" s="651"/>
      <c r="K6" s="651"/>
      <c r="L6" s="795" t="s">
        <v>300</v>
      </c>
      <c r="M6" s="790">
        <f>I7*N7</f>
        <v>300</v>
      </c>
      <c r="N6" s="672"/>
      <c r="O6" s="336" t="s">
        <v>127</v>
      </c>
      <c r="P6" s="790">
        <f>I8*Q7</f>
        <v>1500</v>
      </c>
      <c r="Q6" s="672"/>
      <c r="R6" s="336" t="s">
        <v>127</v>
      </c>
      <c r="S6" s="643" t="s">
        <v>114</v>
      </c>
      <c r="T6" s="644"/>
      <c r="U6" s="573" t="s">
        <v>114</v>
      </c>
      <c r="V6" s="399"/>
      <c r="W6" s="399"/>
      <c r="X6" s="383">
        <f>M6+P6</f>
        <v>1800</v>
      </c>
      <c r="Y6" s="672"/>
      <c r="Z6" s="529" t="s">
        <v>127</v>
      </c>
      <c r="AA6" s="383">
        <f>M6+P6</f>
        <v>1800</v>
      </c>
      <c r="AB6" s="672"/>
      <c r="AC6" s="453" t="s">
        <v>127</v>
      </c>
      <c r="AD6" s="399">
        <f>$AC$50*$AC$48</f>
        <v>240</v>
      </c>
      <c r="AE6" s="419" t="s">
        <v>523</v>
      </c>
      <c r="AF6" s="376">
        <f>AG46</f>
        <v>200</v>
      </c>
      <c r="AG6" s="373" t="s">
        <v>522</v>
      </c>
      <c r="AH6" s="381">
        <f>$AG$51</f>
        <v>0</v>
      </c>
      <c r="AI6" s="382" t="s">
        <v>127</v>
      </c>
      <c r="AJ6" s="372">
        <f>AN46</f>
        <v>100</v>
      </c>
      <c r="AK6" s="373" t="s">
        <v>127</v>
      </c>
      <c r="AL6" s="372">
        <f>AN48</f>
        <v>90</v>
      </c>
      <c r="AM6" s="373" t="s">
        <v>127</v>
      </c>
      <c r="AN6" s="372">
        <f>AN51</f>
        <v>40</v>
      </c>
      <c r="AO6" s="373" t="s">
        <v>127</v>
      </c>
      <c r="AP6" s="381" t="s">
        <v>114</v>
      </c>
      <c r="AQ6" s="829"/>
      <c r="AR6" s="383"/>
      <c r="AS6" s="419" t="s">
        <v>127</v>
      </c>
      <c r="AT6" s="400">
        <f>AD6+AF6+AH6+AJ6+AL6+AN6+AR6</f>
        <v>670</v>
      </c>
      <c r="AU6" s="460" t="s">
        <v>127</v>
      </c>
      <c r="AV6" s="582">
        <f>AA6-AT6</f>
        <v>1130</v>
      </c>
      <c r="AW6" s="460" t="s">
        <v>127</v>
      </c>
      <c r="AX6" s="491">
        <f>$AX$45</f>
        <v>0</v>
      </c>
      <c r="AY6" s="460" t="s">
        <v>127</v>
      </c>
      <c r="AZ6" s="585">
        <f>M6+P6-AT6-AX6</f>
        <v>1130</v>
      </c>
      <c r="BA6" s="379" t="s">
        <v>127</v>
      </c>
      <c r="BB6" s="564">
        <f>TRUNC(2011+I9)</f>
        <v>2015</v>
      </c>
      <c r="BC6" s="565">
        <f>BB6+$BA$50</f>
        <v>2040</v>
      </c>
      <c r="BD6" s="673">
        <f>AZ6/($BA$50*12)</f>
        <v>3.7666666666666666</v>
      </c>
      <c r="BE6" s="370" t="s">
        <v>127</v>
      </c>
      <c r="BF6" s="675">
        <f>BD6+(AZ6-BD6*12*5)*($BH$49/100/12)</f>
        <v>4.4748</v>
      </c>
      <c r="BG6" s="370" t="s">
        <v>127</v>
      </c>
      <c r="BH6" s="400">
        <f>BD6+(AZ6-BD6*12*10)*($BH$50/100/12)</f>
        <v>4.597216666666666</v>
      </c>
      <c r="BI6" s="379" t="s">
        <v>127</v>
      </c>
      <c r="BJ6" s="400">
        <f>AZ6+BL6</f>
        <v>1242.4302916666666</v>
      </c>
      <c r="BK6" s="370" t="s">
        <v>127</v>
      </c>
      <c r="BL6" s="400">
        <f>((AZ6-BD6*12*5)+(AZ6-BD6*(12*10-1)))*($BH$49/100/12)*5*12/2+((AZ6-BD6*12*10)+(AZ6-BD6*(12*$BA$50-1)))*($BH$50/100/12)*($BA$50-10)*12/2</f>
        <v>112.43029166666665</v>
      </c>
      <c r="BM6" s="460" t="s">
        <v>127</v>
      </c>
      <c r="BN6" s="443">
        <v>708</v>
      </c>
      <c r="BO6" s="432" t="s">
        <v>64</v>
      </c>
      <c r="BP6" s="532"/>
      <c r="BQ6" s="432" t="s">
        <v>64</v>
      </c>
      <c r="BR6" s="678">
        <f>IF(BL6-BN6&lt;0,0,IF(BL6-BP6&lt;0,0,MIN(BL6-BN6,BL6-BP6)))</f>
        <v>0</v>
      </c>
      <c r="BS6" s="448" t="s">
        <v>64</v>
      </c>
      <c r="BT6" s="467">
        <f>IF(BR6=0,"",MIN(BD6,BF6,BH6))</f>
      </c>
      <c r="BU6" s="509">
        <f>IF(BR6=0,"","～")</f>
      </c>
      <c r="BV6" s="513">
        <f>IF(BR6=0,BD6,MAX(BD6,BF6,BH6))</f>
        <v>3.7666666666666666</v>
      </c>
      <c r="BW6" s="370" t="s">
        <v>127</v>
      </c>
      <c r="BX6" s="458"/>
      <c r="BY6" s="460"/>
    </row>
    <row r="7" spans="2:77" ht="12.75" customHeight="1">
      <c r="B7" s="721"/>
      <c r="C7" s="730"/>
      <c r="D7" s="690"/>
      <c r="E7" s="568"/>
      <c r="F7" s="713"/>
      <c r="G7" s="649"/>
      <c r="H7" s="199" t="s">
        <v>285</v>
      </c>
      <c r="I7" s="212">
        <f>I46</f>
        <v>300</v>
      </c>
      <c r="J7" s="201" t="s">
        <v>286</v>
      </c>
      <c r="K7" s="353"/>
      <c r="L7" s="702"/>
      <c r="M7" s="189" t="s">
        <v>319</v>
      </c>
      <c r="N7" s="236">
        <f>M46</f>
        <v>1</v>
      </c>
      <c r="O7" s="190" t="s">
        <v>320</v>
      </c>
      <c r="P7" s="189" t="s">
        <v>319</v>
      </c>
      <c r="Q7" s="247">
        <f>Q46</f>
        <v>15</v>
      </c>
      <c r="R7" s="190" t="s">
        <v>320</v>
      </c>
      <c r="S7" s="631"/>
      <c r="T7" s="645"/>
      <c r="U7" s="574"/>
      <c r="V7" s="418"/>
      <c r="W7" s="418"/>
      <c r="X7" s="367"/>
      <c r="Y7" s="418"/>
      <c r="Z7" s="533"/>
      <c r="AA7" s="367"/>
      <c r="AB7" s="418"/>
      <c r="AC7" s="449"/>
      <c r="AD7" s="399"/>
      <c r="AE7" s="380"/>
      <c r="AF7" s="376"/>
      <c r="AG7" s="373"/>
      <c r="AH7" s="369"/>
      <c r="AI7" s="371"/>
      <c r="AJ7" s="372"/>
      <c r="AK7" s="373"/>
      <c r="AL7" s="372"/>
      <c r="AM7" s="373"/>
      <c r="AN7" s="372"/>
      <c r="AO7" s="373"/>
      <c r="AP7" s="372"/>
      <c r="AQ7" s="397"/>
      <c r="AR7" s="367"/>
      <c r="AS7" s="378"/>
      <c r="AT7" s="397"/>
      <c r="AU7" s="461"/>
      <c r="AV7" s="456"/>
      <c r="AW7" s="461"/>
      <c r="AX7" s="468"/>
      <c r="AY7" s="461"/>
      <c r="AZ7" s="456"/>
      <c r="BA7" s="380"/>
      <c r="BB7" s="544"/>
      <c r="BC7" s="537"/>
      <c r="BD7" s="674"/>
      <c r="BE7" s="373"/>
      <c r="BF7" s="676"/>
      <c r="BG7" s="373"/>
      <c r="BH7" s="397"/>
      <c r="BI7" s="380"/>
      <c r="BJ7" s="397"/>
      <c r="BK7" s="373"/>
      <c r="BL7" s="397"/>
      <c r="BM7" s="461"/>
      <c r="BN7" s="403"/>
      <c r="BO7" s="424"/>
      <c r="BP7" s="426"/>
      <c r="BQ7" s="424"/>
      <c r="BR7" s="553"/>
      <c r="BS7" s="449"/>
      <c r="BT7" s="468"/>
      <c r="BU7" s="495"/>
      <c r="BV7" s="497"/>
      <c r="BW7" s="373"/>
      <c r="BX7" s="459"/>
      <c r="BY7" s="461"/>
    </row>
    <row r="8" spans="2:77" ht="12.75">
      <c r="B8" s="721"/>
      <c r="C8" s="730"/>
      <c r="D8" s="690"/>
      <c r="E8" s="568"/>
      <c r="F8" s="713"/>
      <c r="G8" s="649"/>
      <c r="H8" s="199" t="s">
        <v>288</v>
      </c>
      <c r="I8" s="212">
        <f>I47</f>
        <v>100</v>
      </c>
      <c r="J8" s="201" t="s">
        <v>286</v>
      </c>
      <c r="K8" s="347"/>
      <c r="L8" s="652" t="s">
        <v>307</v>
      </c>
      <c r="M8" s="429">
        <f>M6*N9/100</f>
        <v>3</v>
      </c>
      <c r="N8" s="398"/>
      <c r="O8" s="330" t="s">
        <v>128</v>
      </c>
      <c r="P8" s="429">
        <f>I8*Q9</f>
        <v>1500</v>
      </c>
      <c r="Q8" s="398"/>
      <c r="R8" s="330" t="s">
        <v>127</v>
      </c>
      <c r="S8" s="629" t="s">
        <v>114</v>
      </c>
      <c r="T8" s="642"/>
      <c r="U8" s="429" t="s">
        <v>114</v>
      </c>
      <c r="V8" s="398"/>
      <c r="W8" s="398"/>
      <c r="X8" s="618">
        <f>M8*Y9+P8</f>
        <v>1518</v>
      </c>
      <c r="Y8" s="579"/>
      <c r="Z8" s="337" t="s">
        <v>127</v>
      </c>
      <c r="AA8" s="618">
        <f>M8*AB9+P8</f>
        <v>1578</v>
      </c>
      <c r="AB8" s="579"/>
      <c r="AC8" s="333" t="s">
        <v>127</v>
      </c>
      <c r="AD8" s="399"/>
      <c r="AE8" s="380"/>
      <c r="AF8" s="376"/>
      <c r="AG8" s="373"/>
      <c r="AH8" s="372">
        <f>$AG$53</f>
        <v>0</v>
      </c>
      <c r="AI8" s="373" t="s">
        <v>373</v>
      </c>
      <c r="AJ8" s="372"/>
      <c r="AK8" s="373"/>
      <c r="AL8" s="372"/>
      <c r="AM8" s="373"/>
      <c r="AN8" s="372"/>
      <c r="AO8" s="373"/>
      <c r="AP8" s="372"/>
      <c r="AQ8" s="397"/>
      <c r="AR8" s="366"/>
      <c r="AS8" s="377" t="s">
        <v>127</v>
      </c>
      <c r="AT8" s="398">
        <f>AD6+AF6+AH8+AJ6+AL6+AN6+AR8</f>
        <v>670</v>
      </c>
      <c r="AU8" s="451" t="s">
        <v>127</v>
      </c>
      <c r="AV8" s="665">
        <f>AA8-AT8</f>
        <v>908</v>
      </c>
      <c r="AW8" s="451" t="s">
        <v>127</v>
      </c>
      <c r="AX8" s="469">
        <f>$AX$45</f>
        <v>0</v>
      </c>
      <c r="AY8" s="451" t="s">
        <v>127</v>
      </c>
      <c r="AZ8" s="665">
        <f>P8-AT8-AX8</f>
        <v>830</v>
      </c>
      <c r="BA8" s="377" t="s">
        <v>127</v>
      </c>
      <c r="BB8" s="440">
        <f>TRUNC(2011+I9)</f>
        <v>2015</v>
      </c>
      <c r="BC8" s="535">
        <f>BB8+$BA$50</f>
        <v>2040</v>
      </c>
      <c r="BD8" s="677">
        <f>AZ8/($BA$50*12)</f>
        <v>2.7666666666666666</v>
      </c>
      <c r="BE8" s="558" t="s">
        <v>127</v>
      </c>
      <c r="BF8" s="587">
        <f>BD8+(AZ8-BD8*12*5)*($BH$49/100/12)</f>
        <v>3.2868</v>
      </c>
      <c r="BG8" s="558" t="s">
        <v>127</v>
      </c>
      <c r="BH8" s="559">
        <f>BD8+(AZ8-BD8*12*10)*($BH$50/100/12)</f>
        <v>3.376716666666667</v>
      </c>
      <c r="BI8" s="615" t="s">
        <v>127</v>
      </c>
      <c r="BJ8" s="681">
        <f>AZ8+BL8</f>
        <v>912.5815416666667</v>
      </c>
      <c r="BK8" s="558" t="s">
        <v>127</v>
      </c>
      <c r="BL8" s="684">
        <f>((AZ8-BD8*12*5)+(AZ8-BD8*(12*10-1)))*($BH$49/100/12)*5*12/2+((AZ8-BD8*12*10)+(AZ8-BD8*(12*$BA$50-1)))*($BH$50/100/12)*($BA$50-10)*12/2</f>
        <v>82.58154166666665</v>
      </c>
      <c r="BM8" s="557" t="s">
        <v>127</v>
      </c>
      <c r="BN8" s="403">
        <v>444</v>
      </c>
      <c r="BO8" s="424" t="s">
        <v>64</v>
      </c>
      <c r="BP8" s="425"/>
      <c r="BQ8" s="424" t="s">
        <v>64</v>
      </c>
      <c r="BR8" s="553">
        <f>IF(BL8-BN8&lt;0,0,IF(BL8-BP8&lt;0,0,MIN(BL8-BN8,BL8-BP8)))</f>
        <v>0</v>
      </c>
      <c r="BS8" s="450" t="s">
        <v>439</v>
      </c>
      <c r="BT8" s="469">
        <f>IF(BR8=0,"",MIN(BD8,BF8,BH8)+M8/12)</f>
      </c>
      <c r="BU8" s="499">
        <f>IF(BR8=0,"","～")</f>
      </c>
      <c r="BV8" s="500">
        <f>IF(BR8=0,BD8+M8/12,MAX(BD8,BF8,BH8)+M8/12)</f>
        <v>3.0166666666666666</v>
      </c>
      <c r="BW8" s="471" t="s">
        <v>127</v>
      </c>
      <c r="BX8" s="462"/>
      <c r="BY8" s="451"/>
    </row>
    <row r="9" spans="2:77" ht="12.75" customHeight="1">
      <c r="B9" s="721"/>
      <c r="C9" s="730"/>
      <c r="D9" s="604"/>
      <c r="E9" s="605"/>
      <c r="F9" s="714"/>
      <c r="G9" s="649"/>
      <c r="H9" s="200" t="s">
        <v>351</v>
      </c>
      <c r="I9" s="253">
        <v>4</v>
      </c>
      <c r="J9" s="699" t="s">
        <v>352</v>
      </c>
      <c r="K9" s="699"/>
      <c r="L9" s="702"/>
      <c r="M9" s="214" t="s">
        <v>321</v>
      </c>
      <c r="N9" s="237">
        <f>N53</f>
        <v>1</v>
      </c>
      <c r="O9" s="190" t="s">
        <v>322</v>
      </c>
      <c r="P9" s="189" t="s">
        <v>319</v>
      </c>
      <c r="Q9" s="247">
        <f>Q46</f>
        <v>15</v>
      </c>
      <c r="R9" s="190" t="s">
        <v>320</v>
      </c>
      <c r="S9" s="631"/>
      <c r="T9" s="645"/>
      <c r="U9" s="574"/>
      <c r="V9" s="418"/>
      <c r="W9" s="418"/>
      <c r="X9" s="188" t="s">
        <v>353</v>
      </c>
      <c r="Y9" s="255">
        <f>10-I9</f>
        <v>6</v>
      </c>
      <c r="Z9" s="340" t="s">
        <v>354</v>
      </c>
      <c r="AA9" s="188" t="s">
        <v>353</v>
      </c>
      <c r="AB9" s="255">
        <f>30-I9</f>
        <v>26</v>
      </c>
      <c r="AC9" s="332" t="s">
        <v>354</v>
      </c>
      <c r="AD9" s="418"/>
      <c r="AE9" s="378"/>
      <c r="AF9" s="375"/>
      <c r="AG9" s="371"/>
      <c r="AH9" s="369"/>
      <c r="AI9" s="371"/>
      <c r="AJ9" s="369"/>
      <c r="AK9" s="371"/>
      <c r="AL9" s="369"/>
      <c r="AM9" s="371"/>
      <c r="AN9" s="369"/>
      <c r="AO9" s="371"/>
      <c r="AP9" s="369"/>
      <c r="AQ9" s="385"/>
      <c r="AR9" s="367"/>
      <c r="AS9" s="378"/>
      <c r="AT9" s="418"/>
      <c r="AU9" s="452"/>
      <c r="AV9" s="438"/>
      <c r="AW9" s="452"/>
      <c r="AX9" s="470"/>
      <c r="AY9" s="452"/>
      <c r="AZ9" s="438"/>
      <c r="BA9" s="378"/>
      <c r="BB9" s="544"/>
      <c r="BC9" s="537"/>
      <c r="BD9" s="677"/>
      <c r="BE9" s="558"/>
      <c r="BF9" s="587"/>
      <c r="BG9" s="558"/>
      <c r="BH9" s="559"/>
      <c r="BI9" s="615"/>
      <c r="BJ9" s="534"/>
      <c r="BK9" s="558"/>
      <c r="BL9" s="684"/>
      <c r="BM9" s="557"/>
      <c r="BN9" s="403"/>
      <c r="BO9" s="424"/>
      <c r="BP9" s="426"/>
      <c r="BQ9" s="424"/>
      <c r="BR9" s="553"/>
      <c r="BS9" s="449"/>
      <c r="BT9" s="470"/>
      <c r="BU9" s="496"/>
      <c r="BV9" s="498"/>
      <c r="BW9" s="371"/>
      <c r="BX9" s="463"/>
      <c r="BY9" s="452"/>
    </row>
    <row r="10" spans="2:77" ht="18" customHeight="1">
      <c r="B10" s="721"/>
      <c r="C10" s="730" t="s">
        <v>238</v>
      </c>
      <c r="D10" s="596" t="s">
        <v>242</v>
      </c>
      <c r="E10" s="598" t="s">
        <v>151</v>
      </c>
      <c r="F10" s="715" t="s">
        <v>259</v>
      </c>
      <c r="G10" s="608" t="s">
        <v>272</v>
      </c>
      <c r="H10" s="203" t="s">
        <v>290</v>
      </c>
      <c r="I10" s="254">
        <v>2.5</v>
      </c>
      <c r="J10" s="178" t="s">
        <v>289</v>
      </c>
      <c r="K10" s="352" t="s">
        <v>310</v>
      </c>
      <c r="L10" s="652" t="s">
        <v>300</v>
      </c>
      <c r="M10" s="429">
        <f>I7*N11</f>
        <v>300</v>
      </c>
      <c r="N10" s="398"/>
      <c r="O10" s="330" t="s">
        <v>127</v>
      </c>
      <c r="P10" s="429">
        <f>I8*Q11</f>
        <v>1500</v>
      </c>
      <c r="Q10" s="398"/>
      <c r="R10" s="330" t="s">
        <v>127</v>
      </c>
      <c r="S10" s="594">
        <f>Q51</f>
        <v>5</v>
      </c>
      <c r="T10" s="600" t="s">
        <v>129</v>
      </c>
      <c r="U10" s="429" t="s">
        <v>114</v>
      </c>
      <c r="V10" s="398"/>
      <c r="W10" s="398"/>
      <c r="X10" s="580">
        <f>M10+P10+S10*12*I10</f>
        <v>1950</v>
      </c>
      <c r="Y10" s="398"/>
      <c r="Z10" s="528" t="s">
        <v>127</v>
      </c>
      <c r="AA10" s="580">
        <f>M10+P10+S10*12*I10</f>
        <v>1950</v>
      </c>
      <c r="AB10" s="398"/>
      <c r="AC10" s="450" t="s">
        <v>127</v>
      </c>
      <c r="AD10" s="384">
        <f>$AC$50*$AC$48</f>
        <v>240</v>
      </c>
      <c r="AE10" s="377" t="s">
        <v>523</v>
      </c>
      <c r="AF10" s="580">
        <f>AG46</f>
        <v>200</v>
      </c>
      <c r="AG10" s="471" t="s">
        <v>126</v>
      </c>
      <c r="AH10" s="433">
        <f>$AG$51</f>
        <v>0</v>
      </c>
      <c r="AI10" s="471" t="s">
        <v>127</v>
      </c>
      <c r="AJ10" s="429">
        <f>AN46</f>
        <v>100</v>
      </c>
      <c r="AK10" s="471" t="s">
        <v>127</v>
      </c>
      <c r="AL10" s="429">
        <f>AN48</f>
        <v>90</v>
      </c>
      <c r="AM10" s="471" t="s">
        <v>127</v>
      </c>
      <c r="AN10" s="429">
        <f>AN51</f>
        <v>40</v>
      </c>
      <c r="AO10" s="471" t="s">
        <v>127</v>
      </c>
      <c r="AP10" s="433" t="s">
        <v>114</v>
      </c>
      <c r="AQ10" s="384"/>
      <c r="AR10" s="444"/>
      <c r="AS10" s="377" t="s">
        <v>127</v>
      </c>
      <c r="AT10" s="384">
        <f>AD10+AF10+AH10+AJ10+AL10+AN10+AR10</f>
        <v>670</v>
      </c>
      <c r="AU10" s="451" t="s">
        <v>127</v>
      </c>
      <c r="AV10" s="436">
        <f>AA10-AT10</f>
        <v>1280</v>
      </c>
      <c r="AW10" s="451" t="s">
        <v>127</v>
      </c>
      <c r="AX10" s="469">
        <f>$AX$45</f>
        <v>0</v>
      </c>
      <c r="AY10" s="451" t="s">
        <v>127</v>
      </c>
      <c r="AZ10" s="436">
        <f>M10+P10-AT10-AX10</f>
        <v>1130</v>
      </c>
      <c r="BA10" s="377" t="s">
        <v>127</v>
      </c>
      <c r="BB10" s="440">
        <f>TRUNC(2011+1.5+I10)</f>
        <v>2015</v>
      </c>
      <c r="BC10" s="535">
        <f>BB10+$BA$50</f>
        <v>2040</v>
      </c>
      <c r="BD10" s="542">
        <f>AZ10/($BA$50*12)</f>
        <v>3.7666666666666666</v>
      </c>
      <c r="BE10" s="558" t="s">
        <v>127</v>
      </c>
      <c r="BF10" s="587">
        <f>BD10+(AZ10-BD10*12*5)*($BH$49/100/12)</f>
        <v>4.4748</v>
      </c>
      <c r="BG10" s="558" t="s">
        <v>127</v>
      </c>
      <c r="BH10" s="559">
        <f>BD10+(AZ10-BD10*12*10)*($BH$50/100/12)</f>
        <v>4.597216666666666</v>
      </c>
      <c r="BI10" s="615" t="s">
        <v>127</v>
      </c>
      <c r="BJ10" s="534">
        <f>AZ10+BL10</f>
        <v>1242.4302916666666</v>
      </c>
      <c r="BK10" s="558" t="s">
        <v>127</v>
      </c>
      <c r="BL10" s="534">
        <f>((AZ10-BD10*12*5)+(AZ10-BD10*(12*10-1)))*($BH$49/100/12)*5*12/2+((AZ10-BD10*12*10)+(AZ10-BD10*(12*$BA$50-1)))*($BH$50/100/12)*($BA$50-10)*12/2</f>
        <v>112.43029166666665</v>
      </c>
      <c r="BM10" s="557" t="s">
        <v>127</v>
      </c>
      <c r="BN10" s="403">
        <v>0</v>
      </c>
      <c r="BO10" s="424" t="s">
        <v>64</v>
      </c>
      <c r="BP10" s="433"/>
      <c r="BQ10" s="424" t="s">
        <v>64</v>
      </c>
      <c r="BR10" s="540">
        <f>IF(BL10-BN10&lt;0,0,IF(BL10-BP10&lt;0,0,MIN(BL10-BN10,BL10-BP10)))</f>
        <v>112.43029166666665</v>
      </c>
      <c r="BS10" s="451" t="s">
        <v>439</v>
      </c>
      <c r="BT10" s="472">
        <f>IF(BR10=0,"",MIN(BD10,BF10,BH10))</f>
        <v>3.7666666666666666</v>
      </c>
      <c r="BU10" s="499" t="str">
        <f>IF(BR10=0,"","～")</f>
        <v>～</v>
      </c>
      <c r="BV10" s="500">
        <f>IF(BR10=0,BD10,MAX(BD10,BF10,BH10))</f>
        <v>4.597216666666666</v>
      </c>
      <c r="BW10" s="471" t="s">
        <v>127</v>
      </c>
      <c r="BX10" s="500">
        <f>S10</f>
        <v>5</v>
      </c>
      <c r="BY10" s="451" t="s">
        <v>439</v>
      </c>
    </row>
    <row r="11" spans="2:77" ht="18" customHeight="1">
      <c r="B11" s="721"/>
      <c r="C11" s="730"/>
      <c r="D11" s="690"/>
      <c r="E11" s="568"/>
      <c r="F11" s="714"/>
      <c r="G11" s="661"/>
      <c r="H11" s="698" t="s">
        <v>303</v>
      </c>
      <c r="I11" s="699"/>
      <c r="J11" s="699"/>
      <c r="K11" s="699"/>
      <c r="L11" s="702"/>
      <c r="M11" s="189" t="s">
        <v>319</v>
      </c>
      <c r="N11" s="236">
        <f>M46</f>
        <v>1</v>
      </c>
      <c r="O11" s="190" t="s">
        <v>320</v>
      </c>
      <c r="P11" s="189" t="s">
        <v>319</v>
      </c>
      <c r="Q11" s="247">
        <f>Q46</f>
        <v>15</v>
      </c>
      <c r="R11" s="190" t="s">
        <v>320</v>
      </c>
      <c r="S11" s="595"/>
      <c r="T11" s="601"/>
      <c r="U11" s="574"/>
      <c r="V11" s="418"/>
      <c r="W11" s="418"/>
      <c r="X11" s="367"/>
      <c r="Y11" s="418"/>
      <c r="Z11" s="533"/>
      <c r="AA11" s="367"/>
      <c r="AB11" s="418"/>
      <c r="AC11" s="449"/>
      <c r="AD11" s="385"/>
      <c r="AE11" s="378"/>
      <c r="AF11" s="366"/>
      <c r="AG11" s="373"/>
      <c r="AH11" s="372"/>
      <c r="AI11" s="373"/>
      <c r="AJ11" s="573"/>
      <c r="AK11" s="373"/>
      <c r="AL11" s="573"/>
      <c r="AM11" s="373"/>
      <c r="AN11" s="573"/>
      <c r="AO11" s="373"/>
      <c r="AP11" s="369"/>
      <c r="AQ11" s="385"/>
      <c r="AR11" s="375"/>
      <c r="AS11" s="378"/>
      <c r="AT11" s="385"/>
      <c r="AU11" s="452"/>
      <c r="AV11" s="438"/>
      <c r="AW11" s="452"/>
      <c r="AX11" s="470"/>
      <c r="AY11" s="452"/>
      <c r="AZ11" s="438"/>
      <c r="BA11" s="378"/>
      <c r="BB11" s="544"/>
      <c r="BC11" s="537"/>
      <c r="BD11" s="542"/>
      <c r="BE11" s="558"/>
      <c r="BF11" s="587"/>
      <c r="BG11" s="558"/>
      <c r="BH11" s="559"/>
      <c r="BI11" s="615"/>
      <c r="BJ11" s="534"/>
      <c r="BK11" s="558"/>
      <c r="BL11" s="534"/>
      <c r="BM11" s="557"/>
      <c r="BN11" s="403"/>
      <c r="BO11" s="424"/>
      <c r="BP11" s="369"/>
      <c r="BQ11" s="424"/>
      <c r="BR11" s="541"/>
      <c r="BS11" s="452"/>
      <c r="BT11" s="473"/>
      <c r="BU11" s="496"/>
      <c r="BV11" s="498"/>
      <c r="BW11" s="371"/>
      <c r="BX11" s="498"/>
      <c r="BY11" s="452"/>
    </row>
    <row r="12" spans="2:77" ht="12.75">
      <c r="B12" s="721"/>
      <c r="C12" s="730" t="s">
        <v>239</v>
      </c>
      <c r="D12" s="596" t="s">
        <v>243</v>
      </c>
      <c r="E12" s="598" t="s">
        <v>152</v>
      </c>
      <c r="F12" s="715" t="s">
        <v>260</v>
      </c>
      <c r="G12" s="649" t="s">
        <v>273</v>
      </c>
      <c r="H12" s="782" t="s">
        <v>291</v>
      </c>
      <c r="I12" s="783"/>
      <c r="J12" s="783"/>
      <c r="K12" s="783"/>
      <c r="L12" s="691" t="s">
        <v>301</v>
      </c>
      <c r="M12" s="801">
        <f>I13*N14/I15</f>
        <v>150</v>
      </c>
      <c r="N12" s="802"/>
      <c r="O12" s="732" t="s">
        <v>130</v>
      </c>
      <c r="P12" s="810">
        <f>I14*Q14/I15</f>
        <v>1800</v>
      </c>
      <c r="Q12" s="811"/>
      <c r="R12" s="732" t="s">
        <v>130</v>
      </c>
      <c r="S12" s="629" t="s">
        <v>114</v>
      </c>
      <c r="T12" s="642"/>
      <c r="U12" s="429" t="s">
        <v>114</v>
      </c>
      <c r="V12" s="398"/>
      <c r="W12" s="398"/>
      <c r="X12" s="618">
        <f>M12+P12</f>
        <v>1950</v>
      </c>
      <c r="Y12" s="579"/>
      <c r="Z12" s="528" t="s">
        <v>127</v>
      </c>
      <c r="AA12" s="618">
        <f>M12+P12</f>
        <v>1950</v>
      </c>
      <c r="AB12" s="579"/>
      <c r="AC12" s="450" t="s">
        <v>127</v>
      </c>
      <c r="AD12" s="398">
        <f>$AC$50*$AC$48</f>
        <v>240</v>
      </c>
      <c r="AE12" s="377" t="s">
        <v>523</v>
      </c>
      <c r="AF12" s="444">
        <f>AG46</f>
        <v>200</v>
      </c>
      <c r="AG12" s="471" t="s">
        <v>127</v>
      </c>
      <c r="AH12" s="433">
        <f>$AG$51</f>
        <v>0</v>
      </c>
      <c r="AI12" s="471" t="s">
        <v>127</v>
      </c>
      <c r="AJ12" s="433">
        <f>AN46</f>
        <v>100</v>
      </c>
      <c r="AK12" s="471" t="s">
        <v>127</v>
      </c>
      <c r="AL12" s="429">
        <f>AN49</f>
        <v>0</v>
      </c>
      <c r="AM12" s="471" t="s">
        <v>127</v>
      </c>
      <c r="AN12" s="429">
        <f>AN52</f>
        <v>0</v>
      </c>
      <c r="AO12" s="471" t="s">
        <v>127</v>
      </c>
      <c r="AP12" s="429">
        <f>P36*AQ54/10*AN55</f>
        <v>120</v>
      </c>
      <c r="AQ12" s="826" t="s">
        <v>132</v>
      </c>
      <c r="AR12" s="580"/>
      <c r="AS12" s="377" t="s">
        <v>127</v>
      </c>
      <c r="AT12" s="579">
        <f>AD12+AF12+AH12+AJ12+AL12+AN12+AP12+AR12</f>
        <v>660</v>
      </c>
      <c r="AU12" s="450" t="s">
        <v>127</v>
      </c>
      <c r="AV12" s="526">
        <f>AA12-AT12</f>
        <v>1290</v>
      </c>
      <c r="AW12" s="450" t="s">
        <v>127</v>
      </c>
      <c r="AX12" s="479">
        <f>$AX$45</f>
        <v>0</v>
      </c>
      <c r="AY12" s="450" t="s">
        <v>127</v>
      </c>
      <c r="AZ12" s="526">
        <f>M12+P12-AT12-AX12</f>
        <v>1290</v>
      </c>
      <c r="BA12" s="528" t="s">
        <v>127</v>
      </c>
      <c r="BB12" s="440">
        <f>TRUNC(2011+I9)</f>
        <v>2015</v>
      </c>
      <c r="BC12" s="535">
        <f>BB12+$BA$50</f>
        <v>2040</v>
      </c>
      <c r="BD12" s="666">
        <f>AZ12/($BA$50*12)</f>
        <v>4.3</v>
      </c>
      <c r="BE12" s="476" t="s">
        <v>127</v>
      </c>
      <c r="BF12" s="669">
        <f>BD12+(AZ12-BD12*12*5)*($BH$49/100/12)</f>
        <v>5.1084</v>
      </c>
      <c r="BG12" s="476" t="s">
        <v>127</v>
      </c>
      <c r="BH12" s="662">
        <f>BD12+(AZ12-BD12*12*10)*($BH$50/100/12)</f>
        <v>5.24815</v>
      </c>
      <c r="BI12" s="528" t="s">
        <v>127</v>
      </c>
      <c r="BJ12" s="579">
        <f>AZ12+BL12</f>
        <v>1418.349625</v>
      </c>
      <c r="BK12" s="476" t="s">
        <v>127</v>
      </c>
      <c r="BL12" s="579">
        <f>((AZ12-BD12*12*5)+(AZ12-BD12*(12*10-1)))*($BH$49/100/12)*5*12/2+((AZ12-BD12*12*10)+(AZ12-BD12*(12*$BA$50-1)))*($BH$50/100/12)*($BA$50-10)*12/2</f>
        <v>128.34962499999997</v>
      </c>
      <c r="BM12" s="450" t="s">
        <v>127</v>
      </c>
      <c r="BN12" s="403">
        <v>708</v>
      </c>
      <c r="BO12" s="424" t="s">
        <v>64</v>
      </c>
      <c r="BP12" s="425"/>
      <c r="BQ12" s="424" t="s">
        <v>64</v>
      </c>
      <c r="BR12" s="553">
        <f>IF(BL12-BN12&lt;0,0,IF(BL12-BP12&lt;0,0,MIN(BL12-BN12,BL12-BP12)))</f>
        <v>0</v>
      </c>
      <c r="BS12" s="450" t="s">
        <v>439</v>
      </c>
      <c r="BT12" s="479">
        <f>IF(BR12=0,"",MIN(BD12,BF12,BH12))</f>
      </c>
      <c r="BU12" s="492">
        <f>IF(BR12=0,"","～")</f>
      </c>
      <c r="BV12" s="501">
        <f>IF(BR12=0,BD12,MAX(BD12,BF12,BH12))</f>
        <v>4.3</v>
      </c>
      <c r="BW12" s="476" t="s">
        <v>127</v>
      </c>
      <c r="BX12" s="518"/>
      <c r="BY12" s="450"/>
    </row>
    <row r="13" spans="2:77" ht="12.75">
      <c r="B13" s="721"/>
      <c r="C13" s="730"/>
      <c r="D13" s="690"/>
      <c r="E13" s="568"/>
      <c r="F13" s="713"/>
      <c r="G13" s="649"/>
      <c r="H13" s="199" t="s">
        <v>285</v>
      </c>
      <c r="I13" s="212">
        <f>I52</f>
        <v>1500</v>
      </c>
      <c r="J13" s="179" t="s">
        <v>287</v>
      </c>
      <c r="K13" s="353"/>
      <c r="L13" s="692"/>
      <c r="M13" s="803"/>
      <c r="N13" s="804"/>
      <c r="O13" s="733"/>
      <c r="P13" s="812"/>
      <c r="Q13" s="813"/>
      <c r="R13" s="733"/>
      <c r="S13" s="643"/>
      <c r="T13" s="644"/>
      <c r="U13" s="573"/>
      <c r="V13" s="399"/>
      <c r="W13" s="399"/>
      <c r="X13" s="619"/>
      <c r="Y13" s="614"/>
      <c r="Z13" s="529"/>
      <c r="AA13" s="619"/>
      <c r="AB13" s="614"/>
      <c r="AC13" s="453"/>
      <c r="AD13" s="399"/>
      <c r="AE13" s="380"/>
      <c r="AF13" s="376"/>
      <c r="AG13" s="373"/>
      <c r="AH13" s="372"/>
      <c r="AI13" s="373"/>
      <c r="AJ13" s="372"/>
      <c r="AK13" s="373"/>
      <c r="AL13" s="573"/>
      <c r="AM13" s="373"/>
      <c r="AN13" s="573"/>
      <c r="AO13" s="373"/>
      <c r="AP13" s="573"/>
      <c r="AQ13" s="827"/>
      <c r="AR13" s="366"/>
      <c r="AS13" s="380"/>
      <c r="AT13" s="614"/>
      <c r="AU13" s="453"/>
      <c r="AV13" s="586"/>
      <c r="AW13" s="453"/>
      <c r="AX13" s="480"/>
      <c r="AY13" s="453"/>
      <c r="AZ13" s="586"/>
      <c r="BA13" s="529"/>
      <c r="BB13" s="566"/>
      <c r="BC13" s="536"/>
      <c r="BD13" s="667"/>
      <c r="BE13" s="482"/>
      <c r="BF13" s="670"/>
      <c r="BG13" s="482"/>
      <c r="BH13" s="663"/>
      <c r="BI13" s="529"/>
      <c r="BJ13" s="614"/>
      <c r="BK13" s="482"/>
      <c r="BL13" s="614"/>
      <c r="BM13" s="453"/>
      <c r="BN13" s="403"/>
      <c r="BO13" s="424"/>
      <c r="BP13" s="616"/>
      <c r="BQ13" s="424"/>
      <c r="BR13" s="553"/>
      <c r="BS13" s="453"/>
      <c r="BT13" s="480"/>
      <c r="BU13" s="493"/>
      <c r="BV13" s="502"/>
      <c r="BW13" s="482"/>
      <c r="BX13" s="519"/>
      <c r="BY13" s="453"/>
    </row>
    <row r="14" spans="2:77" ht="12.75" customHeight="1">
      <c r="B14" s="721"/>
      <c r="C14" s="730"/>
      <c r="D14" s="690"/>
      <c r="E14" s="568"/>
      <c r="F14" s="713"/>
      <c r="G14" s="649"/>
      <c r="H14" s="199" t="s">
        <v>288</v>
      </c>
      <c r="I14" s="212">
        <f>I53</f>
        <v>1000</v>
      </c>
      <c r="J14" s="179" t="s">
        <v>287</v>
      </c>
      <c r="K14" s="357">
        <f>I14*0.8/I15</f>
        <v>80</v>
      </c>
      <c r="L14" s="692"/>
      <c r="M14" s="654" t="s">
        <v>319</v>
      </c>
      <c r="N14" s="656">
        <f>M46</f>
        <v>1</v>
      </c>
      <c r="O14" s="658" t="s">
        <v>320</v>
      </c>
      <c r="P14" s="654" t="s">
        <v>319</v>
      </c>
      <c r="Q14" s="814">
        <f>Q48</f>
        <v>18</v>
      </c>
      <c r="R14" s="658" t="s">
        <v>320</v>
      </c>
      <c r="S14" s="643"/>
      <c r="T14" s="644"/>
      <c r="U14" s="573"/>
      <c r="V14" s="399"/>
      <c r="W14" s="399"/>
      <c r="X14" s="619"/>
      <c r="Y14" s="614"/>
      <c r="Z14" s="529"/>
      <c r="AA14" s="619"/>
      <c r="AB14" s="614"/>
      <c r="AC14" s="453"/>
      <c r="AD14" s="399">
        <f>$AC$50*$AC$48</f>
        <v>240</v>
      </c>
      <c r="AE14" s="380"/>
      <c r="AF14" s="376"/>
      <c r="AG14" s="373"/>
      <c r="AH14" s="372"/>
      <c r="AI14" s="373"/>
      <c r="AJ14" s="372"/>
      <c r="AK14" s="373"/>
      <c r="AL14" s="573"/>
      <c r="AM14" s="373"/>
      <c r="AN14" s="573"/>
      <c r="AO14" s="373"/>
      <c r="AP14" s="573"/>
      <c r="AQ14" s="827"/>
      <c r="AR14" s="366"/>
      <c r="AS14" s="380"/>
      <c r="AT14" s="614"/>
      <c r="AU14" s="453"/>
      <c r="AV14" s="586">
        <f>AA14-AT14</f>
        <v>0</v>
      </c>
      <c r="AW14" s="453"/>
      <c r="AX14" s="480">
        <f>$AX$45</f>
        <v>0</v>
      </c>
      <c r="AY14" s="453"/>
      <c r="AZ14" s="586"/>
      <c r="BA14" s="529"/>
      <c r="BB14" s="566"/>
      <c r="BC14" s="536">
        <f>BB14+$BA$50</f>
        <v>25</v>
      </c>
      <c r="BD14" s="667">
        <f>AZ14/($BA$50*12)</f>
        <v>0</v>
      </c>
      <c r="BE14" s="482"/>
      <c r="BF14" s="670">
        <f>BD14+(AZ14-BD14*12*5)*($BH$49/100/12)</f>
        <v>0</v>
      </c>
      <c r="BG14" s="482"/>
      <c r="BH14" s="663">
        <f>BD14+(AZ14-BD14*12*10)*($BH$50/100/12)</f>
        <v>0</v>
      </c>
      <c r="BI14" s="529"/>
      <c r="BJ14" s="614">
        <f>AZ14+BL14</f>
        <v>0</v>
      </c>
      <c r="BK14" s="482"/>
      <c r="BL14" s="614">
        <f>((AZ14-BD14*12*5)+(AZ14-BD14*(12*10-1)))*($BH$49/100/12)*5*12/2+((AZ14-BD14*12*10)+(AZ14-BD14*(12*$BA$50-1)))*($BH$50/100/12)*($BA$50-10)*12/2</f>
        <v>0</v>
      </c>
      <c r="BM14" s="453"/>
      <c r="BN14" s="403"/>
      <c r="BO14" s="424"/>
      <c r="BP14" s="616"/>
      <c r="BQ14" s="424"/>
      <c r="BR14" s="553">
        <f>IF(BL14-BN14&lt;0,0,IF(BL14-BP14&lt;0,0,MIN(BL14-BN14,BL14-BP14)))</f>
        <v>0</v>
      </c>
      <c r="BS14" s="453"/>
      <c r="BT14" s="480">
        <f>IF(BR14=0,"",MIN(BD14,BF14,BH14))</f>
      </c>
      <c r="BU14" s="493">
        <f>IF(BR14=0,"","～")</f>
      </c>
      <c r="BV14" s="502">
        <f>IF(BR14=0,BD14,MAX(BD14,BF14,BH14))</f>
        <v>0</v>
      </c>
      <c r="BW14" s="482"/>
      <c r="BX14" s="519"/>
      <c r="BY14" s="453"/>
    </row>
    <row r="15" spans="2:77" ht="12.75">
      <c r="B15" s="721"/>
      <c r="C15" s="730"/>
      <c r="D15" s="604"/>
      <c r="E15" s="605"/>
      <c r="F15" s="714"/>
      <c r="G15" s="649"/>
      <c r="H15" s="200" t="s">
        <v>292</v>
      </c>
      <c r="I15" s="213">
        <f>I54</f>
        <v>10</v>
      </c>
      <c r="J15" s="187" t="s">
        <v>293</v>
      </c>
      <c r="K15" s="187" t="s">
        <v>294</v>
      </c>
      <c r="L15" s="693"/>
      <c r="M15" s="655"/>
      <c r="N15" s="657"/>
      <c r="O15" s="659"/>
      <c r="P15" s="655"/>
      <c r="Q15" s="815"/>
      <c r="R15" s="659"/>
      <c r="S15" s="631"/>
      <c r="T15" s="645"/>
      <c r="U15" s="574"/>
      <c r="V15" s="418"/>
      <c r="W15" s="418"/>
      <c r="X15" s="620"/>
      <c r="Y15" s="621"/>
      <c r="Z15" s="533"/>
      <c r="AA15" s="620"/>
      <c r="AB15" s="621"/>
      <c r="AC15" s="449"/>
      <c r="AD15" s="418"/>
      <c r="AE15" s="380"/>
      <c r="AF15" s="375"/>
      <c r="AG15" s="371"/>
      <c r="AH15" s="369"/>
      <c r="AI15" s="371"/>
      <c r="AJ15" s="369"/>
      <c r="AK15" s="371"/>
      <c r="AL15" s="574"/>
      <c r="AM15" s="371"/>
      <c r="AN15" s="574"/>
      <c r="AO15" s="371"/>
      <c r="AP15" s="574"/>
      <c r="AQ15" s="827"/>
      <c r="AR15" s="367"/>
      <c r="AS15" s="378"/>
      <c r="AT15" s="418"/>
      <c r="AU15" s="449"/>
      <c r="AV15" s="422"/>
      <c r="AW15" s="449"/>
      <c r="AX15" s="481"/>
      <c r="AY15" s="449"/>
      <c r="AZ15" s="422"/>
      <c r="BA15" s="533"/>
      <c r="BB15" s="544"/>
      <c r="BC15" s="537"/>
      <c r="BD15" s="668"/>
      <c r="BE15" s="423"/>
      <c r="BF15" s="671"/>
      <c r="BG15" s="423"/>
      <c r="BH15" s="664"/>
      <c r="BI15" s="533"/>
      <c r="BJ15" s="418"/>
      <c r="BK15" s="423"/>
      <c r="BL15" s="418"/>
      <c r="BM15" s="449"/>
      <c r="BN15" s="403"/>
      <c r="BO15" s="424"/>
      <c r="BP15" s="426"/>
      <c r="BQ15" s="424"/>
      <c r="BR15" s="553"/>
      <c r="BS15" s="449"/>
      <c r="BT15" s="481"/>
      <c r="BU15" s="510"/>
      <c r="BV15" s="514"/>
      <c r="BW15" s="423"/>
      <c r="BX15" s="520"/>
      <c r="BY15" s="449"/>
    </row>
    <row r="16" spans="2:77" ht="12.75" customHeight="1">
      <c r="B16" s="721"/>
      <c r="C16" s="730" t="s">
        <v>239</v>
      </c>
      <c r="D16" s="596" t="s">
        <v>244</v>
      </c>
      <c r="E16" s="598" t="s">
        <v>153</v>
      </c>
      <c r="F16" s="715" t="s">
        <v>261</v>
      </c>
      <c r="G16" s="649" t="s">
        <v>274</v>
      </c>
      <c r="H16" s="782" t="s">
        <v>304</v>
      </c>
      <c r="I16" s="783"/>
      <c r="J16" s="257">
        <v>4</v>
      </c>
      <c r="K16" s="358" t="s">
        <v>356</v>
      </c>
      <c r="L16" s="404" t="s">
        <v>114</v>
      </c>
      <c r="M16" s="398"/>
      <c r="N16" s="398"/>
      <c r="O16" s="440"/>
      <c r="P16" s="398" t="s">
        <v>114</v>
      </c>
      <c r="Q16" s="398"/>
      <c r="R16" s="440"/>
      <c r="S16" s="647">
        <f>Q53</f>
        <v>2.5</v>
      </c>
      <c r="T16" s="600" t="s">
        <v>129</v>
      </c>
      <c r="U16" s="629" t="s">
        <v>115</v>
      </c>
      <c r="V16" s="630"/>
      <c r="W16" s="630"/>
      <c r="X16" s="580">
        <f>S16*12*Y17</f>
        <v>180</v>
      </c>
      <c r="Y16" s="398"/>
      <c r="Z16" s="337" t="s">
        <v>127</v>
      </c>
      <c r="AA16" s="580">
        <f>S16*12*AB17</f>
        <v>780</v>
      </c>
      <c r="AB16" s="398"/>
      <c r="AC16" s="333" t="s">
        <v>127</v>
      </c>
      <c r="AD16" s="398">
        <f>$AC$50*$AC$48</f>
        <v>240</v>
      </c>
      <c r="AE16" s="377" t="s">
        <v>523</v>
      </c>
      <c r="AF16" s="444" t="s">
        <v>114</v>
      </c>
      <c r="AG16" s="588"/>
      <c r="AH16" s="433" t="s">
        <v>114</v>
      </c>
      <c r="AI16" s="588"/>
      <c r="AJ16" s="433" t="s">
        <v>114</v>
      </c>
      <c r="AK16" s="588"/>
      <c r="AL16" s="433" t="s">
        <v>114</v>
      </c>
      <c r="AM16" s="588"/>
      <c r="AN16" s="433" t="s">
        <v>114</v>
      </c>
      <c r="AO16" s="588"/>
      <c r="AP16" s="433" t="s">
        <v>114</v>
      </c>
      <c r="AQ16" s="384"/>
      <c r="AR16" s="580"/>
      <c r="AS16" s="377" t="s">
        <v>127</v>
      </c>
      <c r="AT16" s="398">
        <f>AD16+AR16</f>
        <v>240</v>
      </c>
      <c r="AU16" s="450" t="s">
        <v>127</v>
      </c>
      <c r="AV16" s="404">
        <f>AA16-AT16</f>
        <v>540</v>
      </c>
      <c r="AW16" s="450" t="s">
        <v>127</v>
      </c>
      <c r="AX16" s="479">
        <f>$AX$45</f>
        <v>0</v>
      </c>
      <c r="AY16" s="450" t="s">
        <v>127</v>
      </c>
      <c r="AZ16" s="404">
        <v>0</v>
      </c>
      <c r="BA16" s="528" t="s">
        <v>127</v>
      </c>
      <c r="BB16" s="398" t="s">
        <v>231</v>
      </c>
      <c r="BC16" s="538"/>
      <c r="BD16" s="444" t="s">
        <v>231</v>
      </c>
      <c r="BE16" s="384"/>
      <c r="BF16" s="384"/>
      <c r="BG16" s="384"/>
      <c r="BH16" s="384"/>
      <c r="BI16" s="445"/>
      <c r="BJ16" s="444" t="s">
        <v>233</v>
      </c>
      <c r="BK16" s="384"/>
      <c r="BL16" s="384"/>
      <c r="BM16" s="437"/>
      <c r="BN16" s="436" t="s">
        <v>115</v>
      </c>
      <c r="BO16" s="384"/>
      <c r="BP16" s="384"/>
      <c r="BQ16" s="384"/>
      <c r="BR16" s="384"/>
      <c r="BS16" s="437"/>
      <c r="BT16" s="479">
        <f>IF(BR16=0,"",MIN(BD16,BF16,BH16))</f>
      </c>
      <c r="BU16" s="492">
        <f>IF(BR16=0,"","～")</f>
      </c>
      <c r="BV16" s="501" t="str">
        <f>IF(BR16=0,BD16,MAX(BD16,BF16,BH16))</f>
        <v>－</v>
      </c>
      <c r="BW16" s="476" t="s">
        <v>127</v>
      </c>
      <c r="BX16" s="501">
        <f>S16</f>
        <v>2.5</v>
      </c>
      <c r="BY16" s="450" t="s">
        <v>439</v>
      </c>
    </row>
    <row r="17" spans="2:77" ht="12.75" customHeight="1">
      <c r="B17" s="721"/>
      <c r="C17" s="730"/>
      <c r="D17" s="604"/>
      <c r="E17" s="605"/>
      <c r="F17" s="714"/>
      <c r="G17" s="649"/>
      <c r="H17" s="200" t="s">
        <v>317</v>
      </c>
      <c r="I17" s="213">
        <f>I57</f>
        <v>80</v>
      </c>
      <c r="J17" s="187" t="s">
        <v>287</v>
      </c>
      <c r="K17" s="351" t="s">
        <v>316</v>
      </c>
      <c r="L17" s="422"/>
      <c r="M17" s="418"/>
      <c r="N17" s="418"/>
      <c r="O17" s="544"/>
      <c r="P17" s="418"/>
      <c r="Q17" s="418"/>
      <c r="R17" s="544"/>
      <c r="S17" s="595"/>
      <c r="T17" s="601"/>
      <c r="U17" s="631"/>
      <c r="V17" s="632"/>
      <c r="W17" s="632"/>
      <c r="X17" s="188" t="s">
        <v>355</v>
      </c>
      <c r="Y17" s="255">
        <f>10-J16</f>
        <v>6</v>
      </c>
      <c r="Z17" s="340" t="s">
        <v>354</v>
      </c>
      <c r="AA17" s="188" t="s">
        <v>355</v>
      </c>
      <c r="AB17" s="255">
        <f>30-J16</f>
        <v>26</v>
      </c>
      <c r="AC17" s="332" t="s">
        <v>354</v>
      </c>
      <c r="AD17" s="418"/>
      <c r="AE17" s="378"/>
      <c r="AF17" s="375"/>
      <c r="AG17" s="589"/>
      <c r="AH17" s="369"/>
      <c r="AI17" s="589"/>
      <c r="AJ17" s="369"/>
      <c r="AK17" s="589"/>
      <c r="AL17" s="369"/>
      <c r="AM17" s="589"/>
      <c r="AN17" s="369"/>
      <c r="AO17" s="589"/>
      <c r="AP17" s="369"/>
      <c r="AQ17" s="385"/>
      <c r="AR17" s="367"/>
      <c r="AS17" s="378"/>
      <c r="AT17" s="418"/>
      <c r="AU17" s="449"/>
      <c r="AV17" s="422"/>
      <c r="AW17" s="449"/>
      <c r="AX17" s="481"/>
      <c r="AY17" s="449"/>
      <c r="AZ17" s="422"/>
      <c r="BA17" s="533"/>
      <c r="BB17" s="418"/>
      <c r="BC17" s="539"/>
      <c r="BD17" s="375"/>
      <c r="BE17" s="385"/>
      <c r="BF17" s="385"/>
      <c r="BG17" s="385"/>
      <c r="BH17" s="385"/>
      <c r="BI17" s="446"/>
      <c r="BJ17" s="375"/>
      <c r="BK17" s="385"/>
      <c r="BL17" s="385"/>
      <c r="BM17" s="439"/>
      <c r="BN17" s="456"/>
      <c r="BO17" s="397"/>
      <c r="BP17" s="397"/>
      <c r="BQ17" s="397"/>
      <c r="BR17" s="397"/>
      <c r="BS17" s="457"/>
      <c r="BT17" s="481"/>
      <c r="BU17" s="510"/>
      <c r="BV17" s="514"/>
      <c r="BW17" s="423"/>
      <c r="BX17" s="520"/>
      <c r="BY17" s="449"/>
    </row>
    <row r="18" spans="2:77" ht="17.25" customHeight="1">
      <c r="B18" s="721"/>
      <c r="C18" s="730" t="s">
        <v>247</v>
      </c>
      <c r="D18" s="596" t="s">
        <v>245</v>
      </c>
      <c r="E18" s="598" t="s">
        <v>194</v>
      </c>
      <c r="F18" s="715" t="s">
        <v>262</v>
      </c>
      <c r="G18" s="606" t="s">
        <v>275</v>
      </c>
      <c r="H18" s="203" t="s">
        <v>290</v>
      </c>
      <c r="I18" s="254">
        <v>2.5</v>
      </c>
      <c r="J18" s="178" t="s">
        <v>289</v>
      </c>
      <c r="K18" s="352" t="s">
        <v>310</v>
      </c>
      <c r="L18" s="404" t="s">
        <v>114</v>
      </c>
      <c r="M18" s="398"/>
      <c r="N18" s="398"/>
      <c r="O18" s="440"/>
      <c r="P18" s="398" t="s">
        <v>114</v>
      </c>
      <c r="Q18" s="398"/>
      <c r="R18" s="440"/>
      <c r="S18" s="171">
        <f>Q51</f>
        <v>5</v>
      </c>
      <c r="T18" s="600" t="s">
        <v>129</v>
      </c>
      <c r="U18" s="629" t="s">
        <v>115</v>
      </c>
      <c r="V18" s="630"/>
      <c r="W18" s="630"/>
      <c r="X18" s="580">
        <f>S18*12*I18+S19*12*Y19</f>
        <v>330</v>
      </c>
      <c r="Y18" s="398"/>
      <c r="Z18" s="337" t="s">
        <v>127</v>
      </c>
      <c r="AA18" s="580">
        <f>S18*12*I18+S19*12*AB19</f>
        <v>930</v>
      </c>
      <c r="AB18" s="398"/>
      <c r="AC18" s="333" t="s">
        <v>127</v>
      </c>
      <c r="AD18" s="398">
        <f>$AC$50*$AC$48</f>
        <v>240</v>
      </c>
      <c r="AE18" s="377" t="s">
        <v>523</v>
      </c>
      <c r="AF18" s="444">
        <f>AG48</f>
        <v>50</v>
      </c>
      <c r="AG18" s="471" t="s">
        <v>126</v>
      </c>
      <c r="AH18" s="433" t="s">
        <v>114</v>
      </c>
      <c r="AI18" s="588"/>
      <c r="AJ18" s="433" t="s">
        <v>114</v>
      </c>
      <c r="AK18" s="588"/>
      <c r="AL18" s="433" t="s">
        <v>114</v>
      </c>
      <c r="AM18" s="588"/>
      <c r="AN18" s="433" t="s">
        <v>114</v>
      </c>
      <c r="AO18" s="588"/>
      <c r="AP18" s="433" t="s">
        <v>114</v>
      </c>
      <c r="AQ18" s="384"/>
      <c r="AR18" s="580"/>
      <c r="AS18" s="377" t="s">
        <v>127</v>
      </c>
      <c r="AT18" s="398">
        <f>AD18+AF18+AR18</f>
        <v>290</v>
      </c>
      <c r="AU18" s="450" t="s">
        <v>127</v>
      </c>
      <c r="AV18" s="404">
        <f>AA18-AT18</f>
        <v>640</v>
      </c>
      <c r="AW18" s="450" t="s">
        <v>127</v>
      </c>
      <c r="AX18" s="479">
        <f>$AX$45</f>
        <v>0</v>
      </c>
      <c r="AY18" s="450" t="s">
        <v>127</v>
      </c>
      <c r="AZ18" s="404">
        <v>0</v>
      </c>
      <c r="BA18" s="528" t="s">
        <v>127</v>
      </c>
      <c r="BB18" s="398" t="s">
        <v>231</v>
      </c>
      <c r="BC18" s="538"/>
      <c r="BD18" s="444" t="s">
        <v>231</v>
      </c>
      <c r="BE18" s="384"/>
      <c r="BF18" s="384"/>
      <c r="BG18" s="384"/>
      <c r="BH18" s="384"/>
      <c r="BI18" s="445"/>
      <c r="BJ18" s="444" t="s">
        <v>115</v>
      </c>
      <c r="BK18" s="384"/>
      <c r="BL18" s="384"/>
      <c r="BM18" s="437"/>
      <c r="BN18" s="456" t="s">
        <v>115</v>
      </c>
      <c r="BO18" s="397"/>
      <c r="BP18" s="397"/>
      <c r="BQ18" s="397"/>
      <c r="BR18" s="397"/>
      <c r="BS18" s="457"/>
      <c r="BT18" s="479">
        <f>IF(BR18=0,"",MIN(BD18,BF18,BH18))</f>
      </c>
      <c r="BU18" s="492">
        <f>IF(BR18=0,"","～")</f>
      </c>
      <c r="BV18" s="501" t="str">
        <f>IF(BR18=0,BD18,MAX(BD18,BF18,BH18))</f>
        <v>－</v>
      </c>
      <c r="BW18" s="476" t="s">
        <v>127</v>
      </c>
      <c r="BX18" s="287">
        <f>S18</f>
        <v>5</v>
      </c>
      <c r="BY18" s="197" t="s">
        <v>443</v>
      </c>
    </row>
    <row r="19" spans="2:77" ht="17.25" customHeight="1">
      <c r="B19" s="721"/>
      <c r="C19" s="730"/>
      <c r="D19" s="604"/>
      <c r="E19" s="605"/>
      <c r="F19" s="714"/>
      <c r="G19" s="607"/>
      <c r="H19" s="698" t="s">
        <v>295</v>
      </c>
      <c r="I19" s="699"/>
      <c r="J19" s="699"/>
      <c r="K19" s="699"/>
      <c r="L19" s="422"/>
      <c r="M19" s="418"/>
      <c r="N19" s="418"/>
      <c r="O19" s="544"/>
      <c r="P19" s="418"/>
      <c r="Q19" s="418"/>
      <c r="R19" s="544"/>
      <c r="S19" s="250">
        <f>Q53</f>
        <v>2.5</v>
      </c>
      <c r="T19" s="601"/>
      <c r="U19" s="631"/>
      <c r="V19" s="632"/>
      <c r="W19" s="632"/>
      <c r="X19" s="188" t="s">
        <v>355</v>
      </c>
      <c r="Y19" s="255">
        <f>10-1.5-I18</f>
        <v>6</v>
      </c>
      <c r="Z19" s="340" t="s">
        <v>354</v>
      </c>
      <c r="AA19" s="188" t="s">
        <v>355</v>
      </c>
      <c r="AB19" s="255">
        <f>30-1.5-I18</f>
        <v>26</v>
      </c>
      <c r="AC19" s="332" t="s">
        <v>354</v>
      </c>
      <c r="AD19" s="418"/>
      <c r="AE19" s="378"/>
      <c r="AF19" s="375"/>
      <c r="AG19" s="371"/>
      <c r="AH19" s="369"/>
      <c r="AI19" s="589"/>
      <c r="AJ19" s="369"/>
      <c r="AK19" s="589"/>
      <c r="AL19" s="369"/>
      <c r="AM19" s="589"/>
      <c r="AN19" s="369"/>
      <c r="AO19" s="589"/>
      <c r="AP19" s="369"/>
      <c r="AQ19" s="385"/>
      <c r="AR19" s="367"/>
      <c r="AS19" s="378"/>
      <c r="AT19" s="418"/>
      <c r="AU19" s="449"/>
      <c r="AV19" s="422"/>
      <c r="AW19" s="449"/>
      <c r="AX19" s="481"/>
      <c r="AY19" s="449"/>
      <c r="AZ19" s="422"/>
      <c r="BA19" s="533"/>
      <c r="BB19" s="418"/>
      <c r="BC19" s="539"/>
      <c r="BD19" s="375"/>
      <c r="BE19" s="385"/>
      <c r="BF19" s="385"/>
      <c r="BG19" s="385"/>
      <c r="BH19" s="385"/>
      <c r="BI19" s="446"/>
      <c r="BJ19" s="375"/>
      <c r="BK19" s="385"/>
      <c r="BL19" s="385"/>
      <c r="BM19" s="439"/>
      <c r="BN19" s="438"/>
      <c r="BO19" s="385"/>
      <c r="BP19" s="385"/>
      <c r="BQ19" s="385"/>
      <c r="BR19" s="385"/>
      <c r="BS19" s="439"/>
      <c r="BT19" s="481"/>
      <c r="BU19" s="510"/>
      <c r="BV19" s="514"/>
      <c r="BW19" s="423"/>
      <c r="BX19" s="286">
        <f>S19</f>
        <v>2.5</v>
      </c>
      <c r="BY19" s="198" t="s">
        <v>439</v>
      </c>
    </row>
    <row r="20" spans="2:77" ht="15.75" customHeight="1">
      <c r="B20" s="721"/>
      <c r="C20" s="730" t="s">
        <v>239</v>
      </c>
      <c r="D20" s="596" t="s">
        <v>246</v>
      </c>
      <c r="E20" s="598" t="s">
        <v>154</v>
      </c>
      <c r="F20" s="715" t="s">
        <v>257</v>
      </c>
      <c r="G20" s="649" t="s">
        <v>276</v>
      </c>
      <c r="H20" s="203" t="s">
        <v>296</v>
      </c>
      <c r="I20" s="254">
        <v>5</v>
      </c>
      <c r="J20" s="202" t="s">
        <v>289</v>
      </c>
      <c r="K20" s="352" t="s">
        <v>310</v>
      </c>
      <c r="L20" s="652" t="s">
        <v>305</v>
      </c>
      <c r="M20" s="429">
        <f>I21*M46*N21/10</f>
        <v>200</v>
      </c>
      <c r="N20" s="398"/>
      <c r="O20" s="330" t="s">
        <v>127</v>
      </c>
      <c r="P20" s="429">
        <f>I17*Q46*Q21/10</f>
        <v>960</v>
      </c>
      <c r="Q20" s="398"/>
      <c r="R20" s="330" t="s">
        <v>127</v>
      </c>
      <c r="S20" s="647">
        <f>Q53</f>
        <v>2.5</v>
      </c>
      <c r="T20" s="600" t="s">
        <v>129</v>
      </c>
      <c r="U20" s="429" t="s">
        <v>115</v>
      </c>
      <c r="V20" s="398"/>
      <c r="W20" s="398"/>
      <c r="X20" s="580">
        <f>M20+P20+S20*12*Y21</f>
        <v>1310</v>
      </c>
      <c r="Y20" s="398"/>
      <c r="Z20" s="337" t="s">
        <v>127</v>
      </c>
      <c r="AA20" s="580">
        <f>M20+P20+S20*12*AB21</f>
        <v>1310</v>
      </c>
      <c r="AB20" s="398"/>
      <c r="AC20" s="333" t="s">
        <v>127</v>
      </c>
      <c r="AD20" s="398">
        <f>$AC$50*$AC$48</f>
        <v>240</v>
      </c>
      <c r="AE20" s="377" t="s">
        <v>523</v>
      </c>
      <c r="AF20" s="760" t="s">
        <v>366</v>
      </c>
      <c r="AG20" s="761"/>
      <c r="AH20" s="176">
        <f>$AG$51</f>
        <v>0</v>
      </c>
      <c r="AI20" s="180" t="s">
        <v>127</v>
      </c>
      <c r="AJ20" s="177">
        <v>0</v>
      </c>
      <c r="AK20" s="180" t="s">
        <v>127</v>
      </c>
      <c r="AL20" s="177">
        <v>0</v>
      </c>
      <c r="AM20" s="180" t="s">
        <v>127</v>
      </c>
      <c r="AN20" s="177">
        <v>0</v>
      </c>
      <c r="AO20" s="180" t="s">
        <v>127</v>
      </c>
      <c r="AP20" s="433" t="s">
        <v>114</v>
      </c>
      <c r="AQ20" s="384"/>
      <c r="AR20" s="580"/>
      <c r="AS20" s="377" t="s">
        <v>127</v>
      </c>
      <c r="AT20" s="398">
        <f>AD20+AH20+AJ20+AL20+AN20+AR20</f>
        <v>240</v>
      </c>
      <c r="AU20" s="450" t="s">
        <v>127</v>
      </c>
      <c r="AV20" s="404">
        <f>AA20-AT20</f>
        <v>1070</v>
      </c>
      <c r="AW20" s="450" t="s">
        <v>127</v>
      </c>
      <c r="AX20" s="479">
        <f>$AX$45</f>
        <v>0</v>
      </c>
      <c r="AY20" s="450" t="s">
        <v>127</v>
      </c>
      <c r="AZ20" s="404">
        <f>M20+P20-AT20-AX20</f>
        <v>920</v>
      </c>
      <c r="BA20" s="528" t="s">
        <v>127</v>
      </c>
      <c r="BB20" s="440">
        <f>TRUNC(2011+I9+I20)</f>
        <v>2020</v>
      </c>
      <c r="BC20" s="535">
        <f>BB20+$BA$52</f>
        <v>2040</v>
      </c>
      <c r="BD20" s="634">
        <f>AZ20/($BA$52*12)+AZ20*($BH$55/100/12)</f>
        <v>5.029333333333334</v>
      </c>
      <c r="BE20" s="636" t="s">
        <v>127</v>
      </c>
      <c r="BF20" s="638">
        <f>AZ20/($BA$52*12)+(AZ20-AZ20/($BA$52*12)*12*5)*($BH$55/100/12)</f>
        <v>4.730333333333333</v>
      </c>
      <c r="BG20" s="636" t="s">
        <v>127</v>
      </c>
      <c r="BH20" s="640">
        <f>AZ20/($BA$52*12)+(AZ20-AZ20/($BA$52*12)*12*10)*($BH$55/100/12)</f>
        <v>4.431333333333334</v>
      </c>
      <c r="BI20" s="612" t="s">
        <v>127</v>
      </c>
      <c r="BJ20" s="550">
        <f>AZ20+BL20</f>
        <v>1064.118</v>
      </c>
      <c r="BK20" s="548" t="s">
        <v>127</v>
      </c>
      <c r="BL20" s="550">
        <f>(AZ20*($BH$55/100/12)+(AZ20-AZ20/($BA$52*12)*(12*$BA$52-1))*($BH$55/100/12))*$BA$52*12/2</f>
        <v>144.11800000000002</v>
      </c>
      <c r="BM20" s="627" t="s">
        <v>127</v>
      </c>
      <c r="BN20" s="403">
        <v>0</v>
      </c>
      <c r="BO20" s="424" t="s">
        <v>64</v>
      </c>
      <c r="BP20" s="429"/>
      <c r="BQ20" s="424" t="s">
        <v>64</v>
      </c>
      <c r="BR20" s="553">
        <f>IF(BL20-BN20&lt;0,0,IF(BL20-BP20&lt;0,0,MIN(BL20-BN20,BL20-BP20)))</f>
        <v>144.11800000000002</v>
      </c>
      <c r="BS20" s="450" t="s">
        <v>64</v>
      </c>
      <c r="BT20" s="474">
        <f>IF(BR20=0,"",MIN(BD20,BF20,BH20))</f>
        <v>4.431333333333334</v>
      </c>
      <c r="BU20" s="492" t="str">
        <f>IF(BR20=0,"","～")</f>
        <v>～</v>
      </c>
      <c r="BV20" s="501">
        <f>IF(BR20=0,BD20,MAX(BD20,BF20,BH20))</f>
        <v>5.029333333333334</v>
      </c>
      <c r="BW20" s="476" t="s">
        <v>127</v>
      </c>
      <c r="BX20" s="501">
        <f>S20</f>
        <v>2.5</v>
      </c>
      <c r="BY20" s="450" t="s">
        <v>439</v>
      </c>
    </row>
    <row r="21" spans="2:77" ht="15.75" customHeight="1">
      <c r="B21" s="727"/>
      <c r="C21" s="769"/>
      <c r="D21" s="597"/>
      <c r="E21" s="599"/>
      <c r="F21" s="778"/>
      <c r="G21" s="660"/>
      <c r="H21" s="199" t="s">
        <v>297</v>
      </c>
      <c r="I21" s="212">
        <f>I56</f>
        <v>200</v>
      </c>
      <c r="J21" s="201" t="s">
        <v>298</v>
      </c>
      <c r="K21" s="353" t="s">
        <v>299</v>
      </c>
      <c r="L21" s="653"/>
      <c r="M21" s="184" t="s">
        <v>350</v>
      </c>
      <c r="N21" s="248">
        <f>N57</f>
        <v>10</v>
      </c>
      <c r="O21" s="185" t="s">
        <v>333</v>
      </c>
      <c r="P21" s="186" t="s">
        <v>350</v>
      </c>
      <c r="Q21" s="249">
        <f>Q57</f>
        <v>8</v>
      </c>
      <c r="R21" s="185" t="s">
        <v>333</v>
      </c>
      <c r="S21" s="648"/>
      <c r="T21" s="700"/>
      <c r="U21" s="430"/>
      <c r="V21" s="581"/>
      <c r="W21" s="581"/>
      <c r="X21" s="192" t="s">
        <v>355</v>
      </c>
      <c r="Y21" s="249">
        <f>I20</f>
        <v>5</v>
      </c>
      <c r="Z21" s="339" t="s">
        <v>354</v>
      </c>
      <c r="AA21" s="192" t="s">
        <v>355</v>
      </c>
      <c r="AB21" s="249">
        <f>I20</f>
        <v>5</v>
      </c>
      <c r="AC21" s="335" t="s">
        <v>354</v>
      </c>
      <c r="AD21" s="581"/>
      <c r="AE21" s="402"/>
      <c r="AF21" s="762"/>
      <c r="AG21" s="763"/>
      <c r="AH21" s="646" t="s">
        <v>367</v>
      </c>
      <c r="AI21" s="401"/>
      <c r="AJ21" s="401"/>
      <c r="AK21" s="401"/>
      <c r="AL21" s="401"/>
      <c r="AM21" s="401"/>
      <c r="AN21" s="401"/>
      <c r="AO21" s="828"/>
      <c r="AP21" s="646"/>
      <c r="AQ21" s="401"/>
      <c r="AR21" s="584"/>
      <c r="AS21" s="402"/>
      <c r="AT21" s="581"/>
      <c r="AU21" s="454"/>
      <c r="AV21" s="530"/>
      <c r="AW21" s="454"/>
      <c r="AX21" s="603"/>
      <c r="AY21" s="454"/>
      <c r="AZ21" s="530"/>
      <c r="BA21" s="531"/>
      <c r="BB21" s="546"/>
      <c r="BC21" s="547"/>
      <c r="BD21" s="635"/>
      <c r="BE21" s="637"/>
      <c r="BF21" s="639"/>
      <c r="BG21" s="637"/>
      <c r="BH21" s="641"/>
      <c r="BI21" s="613"/>
      <c r="BJ21" s="551"/>
      <c r="BK21" s="549"/>
      <c r="BL21" s="551"/>
      <c r="BM21" s="628"/>
      <c r="BN21" s="403"/>
      <c r="BO21" s="424"/>
      <c r="BP21" s="430"/>
      <c r="BQ21" s="424"/>
      <c r="BR21" s="633"/>
      <c r="BS21" s="454"/>
      <c r="BT21" s="475"/>
      <c r="BU21" s="494"/>
      <c r="BV21" s="515"/>
      <c r="BW21" s="477"/>
      <c r="BX21" s="521"/>
      <c r="BY21" s="454"/>
    </row>
    <row r="22" spans="2:77" ht="12.75" customHeight="1">
      <c r="B22" s="720" t="s">
        <v>250</v>
      </c>
      <c r="C22" s="731" t="s">
        <v>239</v>
      </c>
      <c r="D22" s="694" t="s">
        <v>242</v>
      </c>
      <c r="E22" s="685" t="s">
        <v>156</v>
      </c>
      <c r="F22" s="712" t="s">
        <v>270</v>
      </c>
      <c r="G22" s="686" t="s">
        <v>277</v>
      </c>
      <c r="H22" s="780" t="s">
        <v>302</v>
      </c>
      <c r="I22" s="781"/>
      <c r="J22" s="781"/>
      <c r="K22" s="781"/>
      <c r="L22" s="767" t="s">
        <v>306</v>
      </c>
      <c r="M22" s="695">
        <f>I23*N23</f>
        <v>450</v>
      </c>
      <c r="N22" s="696"/>
      <c r="O22" s="336" t="s">
        <v>127</v>
      </c>
      <c r="P22" s="695">
        <f>I24*Q23</f>
        <v>1500</v>
      </c>
      <c r="Q22" s="696"/>
      <c r="R22" s="336" t="s">
        <v>127</v>
      </c>
      <c r="S22" s="643" t="s">
        <v>114</v>
      </c>
      <c r="T22" s="644"/>
      <c r="U22" s="342" t="s">
        <v>131</v>
      </c>
      <c r="V22" s="347">
        <f>I23*V23</f>
        <v>240</v>
      </c>
      <c r="W22" s="179" t="s">
        <v>127</v>
      </c>
      <c r="X22" s="366">
        <f>M22+P22+V22</f>
        <v>2190</v>
      </c>
      <c r="Y22" s="399"/>
      <c r="Z22" s="529" t="s">
        <v>127</v>
      </c>
      <c r="AA22" s="366">
        <f>M22+P22+V22</f>
        <v>2190</v>
      </c>
      <c r="AB22" s="399"/>
      <c r="AC22" s="453" t="s">
        <v>127</v>
      </c>
      <c r="AD22" s="400">
        <f>$AC$50*$AC$48</f>
        <v>240</v>
      </c>
      <c r="AE22" s="379" t="s">
        <v>439</v>
      </c>
      <c r="AF22" s="374">
        <f>AG46</f>
        <v>200</v>
      </c>
      <c r="AG22" s="370" t="s">
        <v>127</v>
      </c>
      <c r="AH22" s="368">
        <f>$AG$51</f>
        <v>0</v>
      </c>
      <c r="AI22" s="370" t="s">
        <v>127</v>
      </c>
      <c r="AJ22" s="368">
        <f>AN46</f>
        <v>100</v>
      </c>
      <c r="AK22" s="370" t="s">
        <v>127</v>
      </c>
      <c r="AL22" s="368">
        <f>AN48</f>
        <v>90</v>
      </c>
      <c r="AM22" s="370" t="s">
        <v>127</v>
      </c>
      <c r="AN22" s="368">
        <f>AN51</f>
        <v>40</v>
      </c>
      <c r="AO22" s="370" t="s">
        <v>127</v>
      </c>
      <c r="AP22" s="368" t="s">
        <v>114</v>
      </c>
      <c r="AQ22" s="400"/>
      <c r="AR22" s="374"/>
      <c r="AS22" s="379" t="s">
        <v>127</v>
      </c>
      <c r="AT22" s="400">
        <f>AD22+AF22+AH22+AJ22+AL22+AN22+AR22</f>
        <v>670</v>
      </c>
      <c r="AU22" s="460" t="s">
        <v>127</v>
      </c>
      <c r="AV22" s="582">
        <f>AA22-AT22</f>
        <v>1520</v>
      </c>
      <c r="AW22" s="460" t="s">
        <v>127</v>
      </c>
      <c r="AX22" s="491">
        <f>$AX$45</f>
        <v>0</v>
      </c>
      <c r="AY22" s="460" t="s">
        <v>127</v>
      </c>
      <c r="AZ22" s="582">
        <f>M22+P22+V22-AT22-AX22</f>
        <v>1520</v>
      </c>
      <c r="BA22" s="379" t="s">
        <v>127</v>
      </c>
      <c r="BB22" s="552">
        <f>TRUNC(2011+I25)</f>
        <v>2013</v>
      </c>
      <c r="BC22" s="543">
        <f>BB22+$BA$50</f>
        <v>2038</v>
      </c>
      <c r="BD22" s="400">
        <f>AZ22/($BA$50*12)</f>
        <v>5.066666666666666</v>
      </c>
      <c r="BE22" s="370" t="s">
        <v>127</v>
      </c>
      <c r="BF22" s="675">
        <f>BD22+(AZ22-BD22*12*5)*($BH$49/100/12)</f>
        <v>6.0192</v>
      </c>
      <c r="BG22" s="370" t="s">
        <v>127</v>
      </c>
      <c r="BH22" s="400">
        <f>BD22+(AZ22-BD22*12*10)*($BH$50/100/12)</f>
        <v>6.183866666666667</v>
      </c>
      <c r="BI22" s="379" t="s">
        <v>127</v>
      </c>
      <c r="BJ22" s="400">
        <f>AZ22+BL22</f>
        <v>1671.2336666666667</v>
      </c>
      <c r="BK22" s="370" t="s">
        <v>127</v>
      </c>
      <c r="BL22" s="400">
        <f>((AZ22-BD22*12*5)+(AZ22-BD22*(12*10-1)))*($BH$49/100/12)*5*12/2+((AZ22-BD22*12*10)+(AZ22-BD22*(12*$BA$50-1)))*($BH$50/100/12)*($BA$50-10)*12/2</f>
        <v>151.2336666666667</v>
      </c>
      <c r="BM22" s="460" t="s">
        <v>127</v>
      </c>
      <c r="BN22" s="443">
        <v>708</v>
      </c>
      <c r="BO22" s="432" t="s">
        <v>64</v>
      </c>
      <c r="BP22" s="431"/>
      <c r="BQ22" s="432" t="s">
        <v>64</v>
      </c>
      <c r="BR22" s="540">
        <f>IF(BL22-BN22&lt;0,0,IF(BL22-BP22&lt;0,0,MIN(BL22-BN22,BL22-BP22)))</f>
        <v>0</v>
      </c>
      <c r="BS22" s="455" t="s">
        <v>64</v>
      </c>
      <c r="BT22" s="491">
        <f>IF(BR22=0,"",MIN(BD22,BF22,BH22))</f>
      </c>
      <c r="BU22" s="511">
        <f>IF(BR22=0,"","～")</f>
      </c>
      <c r="BV22" s="516">
        <f>IF(BR22=0,BD22,MAX(BD22,BF22,BH22))</f>
        <v>5.066666666666666</v>
      </c>
      <c r="BW22" s="370" t="s">
        <v>127</v>
      </c>
      <c r="BX22" s="458"/>
      <c r="BY22" s="460"/>
    </row>
    <row r="23" spans="2:77" ht="12.75" customHeight="1">
      <c r="B23" s="721"/>
      <c r="C23" s="730"/>
      <c r="D23" s="690"/>
      <c r="E23" s="568"/>
      <c r="F23" s="713"/>
      <c r="G23" s="649"/>
      <c r="H23" s="199" t="s">
        <v>285</v>
      </c>
      <c r="I23" s="212">
        <f>I46</f>
        <v>300</v>
      </c>
      <c r="J23" s="201" t="s">
        <v>286</v>
      </c>
      <c r="K23" s="353"/>
      <c r="L23" s="702"/>
      <c r="M23" s="189" t="s">
        <v>319</v>
      </c>
      <c r="N23" s="236">
        <f>M48</f>
        <v>1.5</v>
      </c>
      <c r="O23" s="190" t="s">
        <v>320</v>
      </c>
      <c r="P23" s="189" t="s">
        <v>319</v>
      </c>
      <c r="Q23" s="247">
        <f>Q46</f>
        <v>15</v>
      </c>
      <c r="R23" s="190" t="s">
        <v>320</v>
      </c>
      <c r="S23" s="631"/>
      <c r="T23" s="645"/>
      <c r="U23" s="189" t="s">
        <v>319</v>
      </c>
      <c r="V23" s="236">
        <f>U48</f>
        <v>0.8</v>
      </c>
      <c r="W23" s="251" t="s">
        <v>320</v>
      </c>
      <c r="X23" s="367"/>
      <c r="Y23" s="418"/>
      <c r="Z23" s="533"/>
      <c r="AA23" s="367"/>
      <c r="AB23" s="418"/>
      <c r="AC23" s="449"/>
      <c r="AD23" s="397"/>
      <c r="AE23" s="380"/>
      <c r="AF23" s="376"/>
      <c r="AG23" s="373"/>
      <c r="AH23" s="369"/>
      <c r="AI23" s="371"/>
      <c r="AJ23" s="372"/>
      <c r="AK23" s="373"/>
      <c r="AL23" s="372"/>
      <c r="AM23" s="373"/>
      <c r="AN23" s="372"/>
      <c r="AO23" s="373"/>
      <c r="AP23" s="372"/>
      <c r="AQ23" s="397"/>
      <c r="AR23" s="375"/>
      <c r="AS23" s="380"/>
      <c r="AT23" s="397"/>
      <c r="AU23" s="461"/>
      <c r="AV23" s="456"/>
      <c r="AW23" s="461"/>
      <c r="AX23" s="468"/>
      <c r="AY23" s="461"/>
      <c r="AZ23" s="456"/>
      <c r="BA23" s="380"/>
      <c r="BB23" s="544"/>
      <c r="BC23" s="537"/>
      <c r="BD23" s="397"/>
      <c r="BE23" s="373"/>
      <c r="BF23" s="676"/>
      <c r="BG23" s="373"/>
      <c r="BH23" s="397"/>
      <c r="BI23" s="380"/>
      <c r="BJ23" s="397"/>
      <c r="BK23" s="373"/>
      <c r="BL23" s="397"/>
      <c r="BM23" s="461"/>
      <c r="BN23" s="403"/>
      <c r="BO23" s="424"/>
      <c r="BP23" s="426"/>
      <c r="BQ23" s="424"/>
      <c r="BR23" s="541"/>
      <c r="BS23" s="449"/>
      <c r="BT23" s="468"/>
      <c r="BU23" s="495"/>
      <c r="BV23" s="497"/>
      <c r="BW23" s="373"/>
      <c r="BX23" s="459"/>
      <c r="BY23" s="461"/>
    </row>
    <row r="24" spans="2:77" ht="12.75">
      <c r="B24" s="721"/>
      <c r="C24" s="730"/>
      <c r="D24" s="690"/>
      <c r="E24" s="568"/>
      <c r="F24" s="713"/>
      <c r="G24" s="649"/>
      <c r="H24" s="199" t="s">
        <v>288</v>
      </c>
      <c r="I24" s="212">
        <f>I47</f>
        <v>100</v>
      </c>
      <c r="J24" s="201" t="s">
        <v>286</v>
      </c>
      <c r="K24" s="347"/>
      <c r="L24" s="652" t="s">
        <v>307</v>
      </c>
      <c r="M24" s="429">
        <f>M22*N25/100</f>
        <v>4.5</v>
      </c>
      <c r="N24" s="398"/>
      <c r="O24" s="330" t="s">
        <v>128</v>
      </c>
      <c r="P24" s="429">
        <f>I24*Q25</f>
        <v>1500</v>
      </c>
      <c r="Q24" s="398"/>
      <c r="R24" s="330" t="s">
        <v>127</v>
      </c>
      <c r="S24" s="629" t="s">
        <v>114</v>
      </c>
      <c r="T24" s="642"/>
      <c r="U24" s="331" t="s">
        <v>131</v>
      </c>
      <c r="V24" s="341">
        <f>I23*V25</f>
        <v>240</v>
      </c>
      <c r="W24" s="178" t="s">
        <v>127</v>
      </c>
      <c r="X24" s="697">
        <f>M24*Y25+P24+V24</f>
        <v>1773.75</v>
      </c>
      <c r="Y24" s="679"/>
      <c r="Z24" s="337" t="s">
        <v>127</v>
      </c>
      <c r="AA24" s="697">
        <f>M24*AB25+P24+V24</f>
        <v>1863.75</v>
      </c>
      <c r="AB24" s="679"/>
      <c r="AC24" s="333" t="s">
        <v>127</v>
      </c>
      <c r="AD24" s="397"/>
      <c r="AE24" s="380"/>
      <c r="AF24" s="376"/>
      <c r="AG24" s="373"/>
      <c r="AH24" s="372">
        <f>$AG$53</f>
        <v>0</v>
      </c>
      <c r="AI24" s="373" t="s">
        <v>373</v>
      </c>
      <c r="AJ24" s="372"/>
      <c r="AK24" s="373"/>
      <c r="AL24" s="372"/>
      <c r="AM24" s="373"/>
      <c r="AN24" s="372"/>
      <c r="AO24" s="373"/>
      <c r="AP24" s="372"/>
      <c r="AQ24" s="397"/>
      <c r="AR24" s="376"/>
      <c r="AS24" s="377" t="s">
        <v>127</v>
      </c>
      <c r="AT24" s="384">
        <f>AD22+AF22+AH24+AJ22+AL22+AN22+AR24</f>
        <v>670</v>
      </c>
      <c r="AU24" s="451" t="s">
        <v>127</v>
      </c>
      <c r="AV24" s="583">
        <f>AA24-AT24</f>
        <v>1193.75</v>
      </c>
      <c r="AW24" s="451" t="s">
        <v>127</v>
      </c>
      <c r="AX24" s="469">
        <f>$AX$45</f>
        <v>0</v>
      </c>
      <c r="AY24" s="451" t="s">
        <v>127</v>
      </c>
      <c r="AZ24" s="583">
        <f>P24+V24-AT24-AX24</f>
        <v>1070</v>
      </c>
      <c r="BA24" s="377" t="s">
        <v>127</v>
      </c>
      <c r="BB24" s="440">
        <f>TRUNC(2011+I25)</f>
        <v>2013</v>
      </c>
      <c r="BC24" s="535">
        <f>BB24+$BA$50</f>
        <v>2038</v>
      </c>
      <c r="BD24" s="384">
        <f>AZ24/($BA$50*12)</f>
        <v>3.566666666666667</v>
      </c>
      <c r="BE24" s="471" t="s">
        <v>127</v>
      </c>
      <c r="BF24" s="682">
        <f>BD24+(AZ24-BD24*12*5)*($BH$49/100/12)</f>
        <v>4.2372000000000005</v>
      </c>
      <c r="BG24" s="471" t="s">
        <v>127</v>
      </c>
      <c r="BH24" s="384">
        <f>BD24+(AZ24-BD24*12*10)*($BH$50/100/12)</f>
        <v>4.353116666666667</v>
      </c>
      <c r="BI24" s="377" t="s">
        <v>127</v>
      </c>
      <c r="BJ24" s="384">
        <f>AZ24+BL24</f>
        <v>1176.4605416666666</v>
      </c>
      <c r="BK24" s="471" t="s">
        <v>127</v>
      </c>
      <c r="BL24" s="384">
        <f>((AZ24-BD24*12*5)+(AZ24-BD24*(12*10-1)))*($BH$49/100/12)*5*12/2+((AZ24-BD24*12*10)+(AZ24-BD24*(12*$BA$50-1)))*($BH$50/100/12)*($BA$50-10)*12/2</f>
        <v>106.46054166666664</v>
      </c>
      <c r="BM24" s="451" t="s">
        <v>127</v>
      </c>
      <c r="BN24" s="403">
        <v>444</v>
      </c>
      <c r="BO24" s="424" t="s">
        <v>64</v>
      </c>
      <c r="BP24" s="425"/>
      <c r="BQ24" s="424" t="s">
        <v>64</v>
      </c>
      <c r="BR24" s="679">
        <f>IF(BL24-BN24&lt;0,0,IF(BL24-BP24&lt;0,0,MIN(BL24-BN24,BL24-BP24)))</f>
        <v>0</v>
      </c>
      <c r="BS24" s="450" t="s">
        <v>64</v>
      </c>
      <c r="BT24" s="469">
        <f>IF(BR24=0,"",MIN(BD24,BF24,BH24)+M24/12)</f>
      </c>
      <c r="BU24" s="499">
        <f>IF(BR24=0,"","～")</f>
      </c>
      <c r="BV24" s="500">
        <f>IF(BR24=0,BD24+M24/12,MAX(BD24,BF24,BH24)+M24/12)</f>
        <v>3.941666666666667</v>
      </c>
      <c r="BW24" s="471" t="s">
        <v>127</v>
      </c>
      <c r="BX24" s="462"/>
      <c r="BY24" s="451"/>
    </row>
    <row r="25" spans="2:77" ht="12.75" customHeight="1">
      <c r="B25" s="721"/>
      <c r="C25" s="730"/>
      <c r="D25" s="604"/>
      <c r="E25" s="605"/>
      <c r="F25" s="714"/>
      <c r="G25" s="649"/>
      <c r="H25" s="200" t="s">
        <v>351</v>
      </c>
      <c r="I25" s="253">
        <v>2.5</v>
      </c>
      <c r="J25" s="699" t="s">
        <v>352</v>
      </c>
      <c r="K25" s="699"/>
      <c r="L25" s="702"/>
      <c r="M25" s="214" t="s">
        <v>321</v>
      </c>
      <c r="N25" s="237">
        <f>N53</f>
        <v>1</v>
      </c>
      <c r="O25" s="190" t="s">
        <v>322</v>
      </c>
      <c r="P25" s="189" t="s">
        <v>319</v>
      </c>
      <c r="Q25" s="247">
        <f>Q46</f>
        <v>15</v>
      </c>
      <c r="R25" s="190" t="s">
        <v>320</v>
      </c>
      <c r="S25" s="631"/>
      <c r="T25" s="645"/>
      <c r="U25" s="189" t="s">
        <v>319</v>
      </c>
      <c r="V25" s="236">
        <f>U48</f>
        <v>0.8</v>
      </c>
      <c r="W25" s="251" t="s">
        <v>320</v>
      </c>
      <c r="X25" s="188" t="s">
        <v>353</v>
      </c>
      <c r="Y25" s="256">
        <f>10-I25</f>
        <v>7.5</v>
      </c>
      <c r="Z25" s="340" t="s">
        <v>354</v>
      </c>
      <c r="AA25" s="188" t="s">
        <v>353</v>
      </c>
      <c r="AB25" s="256">
        <f>30-I25</f>
        <v>27.5</v>
      </c>
      <c r="AC25" s="332" t="s">
        <v>354</v>
      </c>
      <c r="AD25" s="385"/>
      <c r="AE25" s="378"/>
      <c r="AF25" s="375"/>
      <c r="AG25" s="371"/>
      <c r="AH25" s="369"/>
      <c r="AI25" s="371"/>
      <c r="AJ25" s="369"/>
      <c r="AK25" s="371"/>
      <c r="AL25" s="369"/>
      <c r="AM25" s="371"/>
      <c r="AN25" s="369"/>
      <c r="AO25" s="371"/>
      <c r="AP25" s="369"/>
      <c r="AQ25" s="385"/>
      <c r="AR25" s="375"/>
      <c r="AS25" s="378"/>
      <c r="AT25" s="385"/>
      <c r="AU25" s="452"/>
      <c r="AV25" s="438"/>
      <c r="AW25" s="452"/>
      <c r="AX25" s="470"/>
      <c r="AY25" s="452"/>
      <c r="AZ25" s="438"/>
      <c r="BA25" s="378"/>
      <c r="BB25" s="544"/>
      <c r="BC25" s="537"/>
      <c r="BD25" s="385"/>
      <c r="BE25" s="371"/>
      <c r="BF25" s="683"/>
      <c r="BG25" s="371"/>
      <c r="BH25" s="385"/>
      <c r="BI25" s="378"/>
      <c r="BJ25" s="385"/>
      <c r="BK25" s="371"/>
      <c r="BL25" s="385"/>
      <c r="BM25" s="452"/>
      <c r="BN25" s="403"/>
      <c r="BO25" s="424"/>
      <c r="BP25" s="426"/>
      <c r="BQ25" s="424"/>
      <c r="BR25" s="680"/>
      <c r="BS25" s="449"/>
      <c r="BT25" s="470"/>
      <c r="BU25" s="496"/>
      <c r="BV25" s="498"/>
      <c r="BW25" s="371"/>
      <c r="BX25" s="463"/>
      <c r="BY25" s="452"/>
    </row>
    <row r="26" spans="2:77" ht="15.75" customHeight="1">
      <c r="B26" s="721"/>
      <c r="C26" s="730" t="s">
        <v>239</v>
      </c>
      <c r="D26" s="596" t="s">
        <v>253</v>
      </c>
      <c r="E26" s="598" t="s">
        <v>157</v>
      </c>
      <c r="F26" s="715" t="s">
        <v>263</v>
      </c>
      <c r="G26" s="649" t="s">
        <v>278</v>
      </c>
      <c r="H26" s="782" t="s">
        <v>308</v>
      </c>
      <c r="I26" s="783"/>
      <c r="J26" s="783"/>
      <c r="K26" s="783"/>
      <c r="L26" s="652" t="s">
        <v>301</v>
      </c>
      <c r="M26" s="429">
        <f>I13*N27/I15</f>
        <v>225</v>
      </c>
      <c r="N26" s="398"/>
      <c r="O26" s="86" t="s">
        <v>130</v>
      </c>
      <c r="P26" s="429">
        <f>I14*Q27/I15</f>
        <v>1800</v>
      </c>
      <c r="Q26" s="398"/>
      <c r="R26" s="86" t="s">
        <v>130</v>
      </c>
      <c r="S26" s="629" t="s">
        <v>114</v>
      </c>
      <c r="T26" s="642"/>
      <c r="U26" s="331" t="s">
        <v>131</v>
      </c>
      <c r="V26" s="346">
        <f>I13*V27/I15</f>
        <v>120</v>
      </c>
      <c r="W26" s="356" t="s">
        <v>130</v>
      </c>
      <c r="X26" s="618">
        <f>M26+P26+V26</f>
        <v>2145</v>
      </c>
      <c r="Y26" s="579"/>
      <c r="Z26" s="528" t="s">
        <v>127</v>
      </c>
      <c r="AA26" s="618">
        <f>M26+P26+V26</f>
        <v>2145</v>
      </c>
      <c r="AB26" s="579"/>
      <c r="AC26" s="450" t="s">
        <v>127</v>
      </c>
      <c r="AD26" s="398">
        <f>$AC$50*$AC$48</f>
        <v>240</v>
      </c>
      <c r="AE26" s="377" t="s">
        <v>523</v>
      </c>
      <c r="AF26" s="444">
        <f>AG46</f>
        <v>200</v>
      </c>
      <c r="AG26" s="471" t="s">
        <v>127</v>
      </c>
      <c r="AH26" s="433">
        <f>$AG$51</f>
        <v>0</v>
      </c>
      <c r="AI26" s="471" t="s">
        <v>127</v>
      </c>
      <c r="AJ26" s="433">
        <f>AN46</f>
        <v>100</v>
      </c>
      <c r="AK26" s="471" t="s">
        <v>127</v>
      </c>
      <c r="AL26" s="429">
        <f>AN49</f>
        <v>0</v>
      </c>
      <c r="AM26" s="471" t="s">
        <v>127</v>
      </c>
      <c r="AN26" s="429">
        <f>AN52</f>
        <v>0</v>
      </c>
      <c r="AO26" s="471" t="s">
        <v>127</v>
      </c>
      <c r="AP26" s="429">
        <f>P36*AQ54/10*AN55</f>
        <v>120</v>
      </c>
      <c r="AQ26" s="826" t="s">
        <v>132</v>
      </c>
      <c r="AR26" s="580"/>
      <c r="AS26" s="377" t="s">
        <v>127</v>
      </c>
      <c r="AT26" s="579">
        <f>AD26+AF26+AH26+AJ26+AL26+AN26+AP26+AR26</f>
        <v>660</v>
      </c>
      <c r="AU26" s="450" t="s">
        <v>127</v>
      </c>
      <c r="AV26" s="526">
        <f>AA26-AT26</f>
        <v>1485</v>
      </c>
      <c r="AW26" s="450" t="s">
        <v>127</v>
      </c>
      <c r="AX26" s="479">
        <f>$AX$45</f>
        <v>0</v>
      </c>
      <c r="AY26" s="450" t="s">
        <v>127</v>
      </c>
      <c r="AZ26" s="526">
        <f>M26+P26+V26-AT26-AX26</f>
        <v>1485</v>
      </c>
      <c r="BA26" s="528" t="s">
        <v>127</v>
      </c>
      <c r="BB26" s="440">
        <f>TRUNC(2011+I25)</f>
        <v>2013</v>
      </c>
      <c r="BC26" s="535">
        <f>BB26+$BA$50</f>
        <v>2038</v>
      </c>
      <c r="BD26" s="666">
        <f>AZ26/($BA$50*12)</f>
        <v>4.95</v>
      </c>
      <c r="BE26" s="476" t="s">
        <v>127</v>
      </c>
      <c r="BF26" s="687">
        <f>BD26+(AZ26-BD26*12*5)*($BH$49/100/12)</f>
        <v>5.8806</v>
      </c>
      <c r="BG26" s="476" t="s">
        <v>127</v>
      </c>
      <c r="BH26" s="666">
        <f>BD26+(AZ26-BD26*12*10)*($BH$50/100/12)</f>
        <v>6.041475</v>
      </c>
      <c r="BI26" s="528" t="s">
        <v>127</v>
      </c>
      <c r="BJ26" s="579">
        <f>AZ26+BL26</f>
        <v>1632.7513125</v>
      </c>
      <c r="BK26" s="476" t="s">
        <v>127</v>
      </c>
      <c r="BL26" s="579">
        <f>((AZ26-BD26*12*5)+(AZ26-BD26*(12*10-1)))*($BH$49/100/12)*5*12/2+((AZ26-BD26*12*10)+(AZ26-BD26*(12*$BA$50-1)))*($BH$50/100/12)*($BA$50-10)*12/2</f>
        <v>147.75131249999998</v>
      </c>
      <c r="BM26" s="450" t="s">
        <v>127</v>
      </c>
      <c r="BN26" s="403">
        <v>708</v>
      </c>
      <c r="BO26" s="424" t="s">
        <v>64</v>
      </c>
      <c r="BP26" s="425"/>
      <c r="BQ26" s="424" t="s">
        <v>64</v>
      </c>
      <c r="BR26" s="689">
        <f>IF(BL26-BN26&lt;0,0,IF(BL26-BP26&lt;0,0,MIN(BL26-BN26,BL26-BP26)))</f>
        <v>0</v>
      </c>
      <c r="BS26" s="450" t="s">
        <v>64</v>
      </c>
      <c r="BT26" s="479">
        <f>IF(BR26=0,"",MIN(BD26,BF26,BH26))</f>
      </c>
      <c r="BU26" s="492">
        <f>IF(BR26=0,"","～")</f>
      </c>
      <c r="BV26" s="501">
        <f>IF(BR26=0,BD26,MAX(BD26,BF26,BH26))</f>
        <v>4.95</v>
      </c>
      <c r="BW26" s="476" t="s">
        <v>127</v>
      </c>
      <c r="BX26" s="518"/>
      <c r="BY26" s="450"/>
    </row>
    <row r="27" spans="2:77" ht="15.75" customHeight="1">
      <c r="B27" s="721"/>
      <c r="C27" s="730"/>
      <c r="D27" s="690"/>
      <c r="E27" s="568"/>
      <c r="F27" s="714"/>
      <c r="G27" s="701"/>
      <c r="H27" s="698"/>
      <c r="I27" s="699"/>
      <c r="J27" s="699"/>
      <c r="K27" s="699"/>
      <c r="L27" s="702"/>
      <c r="M27" s="189" t="s">
        <v>319</v>
      </c>
      <c r="N27" s="236">
        <f>M48</f>
        <v>1.5</v>
      </c>
      <c r="O27" s="190" t="s">
        <v>320</v>
      </c>
      <c r="P27" s="189" t="s">
        <v>319</v>
      </c>
      <c r="Q27" s="247">
        <f>Q48</f>
        <v>18</v>
      </c>
      <c r="R27" s="190" t="s">
        <v>320</v>
      </c>
      <c r="S27" s="631"/>
      <c r="T27" s="645"/>
      <c r="U27" s="189" t="s">
        <v>319</v>
      </c>
      <c r="V27" s="236">
        <f>U48</f>
        <v>0.8</v>
      </c>
      <c r="W27" s="251" t="s">
        <v>320</v>
      </c>
      <c r="X27" s="620"/>
      <c r="Y27" s="621"/>
      <c r="Z27" s="529"/>
      <c r="AA27" s="620"/>
      <c r="AB27" s="621"/>
      <c r="AC27" s="453"/>
      <c r="AD27" s="399"/>
      <c r="AE27" s="380"/>
      <c r="AF27" s="376"/>
      <c r="AG27" s="373"/>
      <c r="AH27" s="372"/>
      <c r="AI27" s="373"/>
      <c r="AJ27" s="372"/>
      <c r="AK27" s="373"/>
      <c r="AL27" s="573"/>
      <c r="AM27" s="373"/>
      <c r="AN27" s="573"/>
      <c r="AO27" s="373"/>
      <c r="AP27" s="573"/>
      <c r="AQ27" s="827"/>
      <c r="AR27" s="366"/>
      <c r="AS27" s="380"/>
      <c r="AT27" s="399"/>
      <c r="AU27" s="453"/>
      <c r="AV27" s="527"/>
      <c r="AW27" s="453"/>
      <c r="AX27" s="480"/>
      <c r="AY27" s="453"/>
      <c r="AZ27" s="527"/>
      <c r="BA27" s="529"/>
      <c r="BB27" s="544"/>
      <c r="BC27" s="537"/>
      <c r="BD27" s="667"/>
      <c r="BE27" s="482"/>
      <c r="BF27" s="688"/>
      <c r="BG27" s="482"/>
      <c r="BH27" s="667"/>
      <c r="BI27" s="529"/>
      <c r="BJ27" s="399"/>
      <c r="BK27" s="482"/>
      <c r="BL27" s="399"/>
      <c r="BM27" s="453"/>
      <c r="BN27" s="404"/>
      <c r="BO27" s="476"/>
      <c r="BP27" s="426"/>
      <c r="BQ27" s="476"/>
      <c r="BR27" s="689"/>
      <c r="BS27" s="449"/>
      <c r="BT27" s="480"/>
      <c r="BU27" s="493"/>
      <c r="BV27" s="502"/>
      <c r="BW27" s="482"/>
      <c r="BX27" s="519"/>
      <c r="BY27" s="453"/>
    </row>
    <row r="28" spans="2:77" ht="15.75" customHeight="1">
      <c r="B28" s="721"/>
      <c r="C28" s="730" t="s">
        <v>240</v>
      </c>
      <c r="D28" s="596" t="s">
        <v>256</v>
      </c>
      <c r="E28" s="598" t="s">
        <v>217</v>
      </c>
      <c r="F28" s="715" t="s">
        <v>258</v>
      </c>
      <c r="G28" s="606" t="s">
        <v>279</v>
      </c>
      <c r="H28" s="203" t="s">
        <v>309</v>
      </c>
      <c r="I28" s="254">
        <v>2.5</v>
      </c>
      <c r="J28" s="178" t="s">
        <v>289</v>
      </c>
      <c r="K28" s="352" t="s">
        <v>310</v>
      </c>
      <c r="L28" s="652" t="s">
        <v>306</v>
      </c>
      <c r="M28" s="429">
        <f>I23*N29</f>
        <v>450</v>
      </c>
      <c r="N28" s="398"/>
      <c r="O28" s="336" t="s">
        <v>127</v>
      </c>
      <c r="P28" s="429">
        <f>I24*Q29</f>
        <v>1500</v>
      </c>
      <c r="Q28" s="398"/>
      <c r="R28" s="336" t="s">
        <v>127</v>
      </c>
      <c r="S28" s="816">
        <f>Q53</f>
        <v>2.5</v>
      </c>
      <c r="T28" s="817" t="s">
        <v>129</v>
      </c>
      <c r="U28" s="342" t="s">
        <v>131</v>
      </c>
      <c r="V28" s="347">
        <f>I23*V29</f>
        <v>240</v>
      </c>
      <c r="W28" s="179" t="s">
        <v>127</v>
      </c>
      <c r="X28" s="580">
        <f>M28+P28+S28*12*Y29+V28</f>
        <v>2265</v>
      </c>
      <c r="Y28" s="398"/>
      <c r="Z28" s="337" t="s">
        <v>127</v>
      </c>
      <c r="AA28" s="580">
        <f>M28+P28+S28*12*AB29+V28</f>
        <v>2265</v>
      </c>
      <c r="AB28" s="398"/>
      <c r="AC28" s="333" t="s">
        <v>127</v>
      </c>
      <c r="AD28" s="384">
        <f>$AC$50*$AC$48</f>
        <v>240</v>
      </c>
      <c r="AE28" s="377" t="s">
        <v>523</v>
      </c>
      <c r="AF28" s="580">
        <f>AG46</f>
        <v>200</v>
      </c>
      <c r="AG28" s="471" t="s">
        <v>126</v>
      </c>
      <c r="AH28" s="433">
        <f>$AG$51</f>
        <v>0</v>
      </c>
      <c r="AI28" s="471" t="s">
        <v>127</v>
      </c>
      <c r="AJ28" s="429">
        <f>AN46</f>
        <v>100</v>
      </c>
      <c r="AK28" s="471" t="s">
        <v>127</v>
      </c>
      <c r="AL28" s="429">
        <f>AN48</f>
        <v>90</v>
      </c>
      <c r="AM28" s="471" t="s">
        <v>127</v>
      </c>
      <c r="AN28" s="429">
        <f>AN51</f>
        <v>40</v>
      </c>
      <c r="AO28" s="471" t="s">
        <v>127</v>
      </c>
      <c r="AP28" s="433" t="s">
        <v>114</v>
      </c>
      <c r="AQ28" s="384"/>
      <c r="AR28" s="444"/>
      <c r="AS28" s="377" t="s">
        <v>64</v>
      </c>
      <c r="AT28" s="580">
        <f>AD28+AF28+AH28+AJ28+AL28+AN28+AR28</f>
        <v>670</v>
      </c>
      <c r="AU28" s="450" t="s">
        <v>218</v>
      </c>
      <c r="AV28" s="404">
        <f>AA28-AT28</f>
        <v>1595</v>
      </c>
      <c r="AW28" s="450" t="s">
        <v>218</v>
      </c>
      <c r="AX28" s="479">
        <f>$AX$45</f>
        <v>0</v>
      </c>
      <c r="AY28" s="450" t="s">
        <v>64</v>
      </c>
      <c r="AZ28" s="404">
        <f>M28+P28+V28-AT28-AX28</f>
        <v>1520</v>
      </c>
      <c r="BA28" s="528" t="s">
        <v>64</v>
      </c>
      <c r="BB28" s="440">
        <f>TRUNC(2011+2.5+I28)</f>
        <v>2016</v>
      </c>
      <c r="BC28" s="535">
        <f>BB28+$BA$50</f>
        <v>2041</v>
      </c>
      <c r="BD28" s="444">
        <f>AZ28/($BA$50*12)</f>
        <v>5.066666666666666</v>
      </c>
      <c r="BE28" s="471" t="s">
        <v>127</v>
      </c>
      <c r="BF28" s="682">
        <f>BD28+(AZ28-BD28*12*5)*($BH$49/100/12)</f>
        <v>6.0192</v>
      </c>
      <c r="BG28" s="471" t="s">
        <v>127</v>
      </c>
      <c r="BH28" s="384">
        <f>BD28+(AZ28-BD28*12*10)*($BH$50/100/12)</f>
        <v>6.183866666666667</v>
      </c>
      <c r="BI28" s="377" t="s">
        <v>127</v>
      </c>
      <c r="BJ28" s="384">
        <f>AZ28+BL28</f>
        <v>1671.2336666666667</v>
      </c>
      <c r="BK28" s="471" t="s">
        <v>127</v>
      </c>
      <c r="BL28" s="384">
        <f>((AZ28-BD28*12*5)+(AZ28-BD28*(12*10-1)))*($BH$49/100/12)*5*12/2+((AZ28-BD28*12*10)+(AZ28-BD28*(12*$BA$50-1)))*($BH$50/100/12)*($BA$50-10)*12/2</f>
        <v>151.2336666666667</v>
      </c>
      <c r="BM28" s="451" t="s">
        <v>127</v>
      </c>
      <c r="BN28" s="403">
        <v>0</v>
      </c>
      <c r="BO28" s="424" t="s">
        <v>64</v>
      </c>
      <c r="BP28" s="429"/>
      <c r="BQ28" s="424" t="s">
        <v>64</v>
      </c>
      <c r="BR28" s="553">
        <f>IF(BL28-BN28&lt;0,0,IF(BL28-BP28&lt;0,0,MIN(BL28-BN28,BL28-BP28)))</f>
        <v>151.2336666666667</v>
      </c>
      <c r="BS28" s="450" t="s">
        <v>64</v>
      </c>
      <c r="BT28" s="474">
        <f>IF(BR28=0,"",MIN(BD28,BF28,BH28))</f>
        <v>5.066666666666666</v>
      </c>
      <c r="BU28" s="492" t="str">
        <f>IF(BR28=0,"","～")</f>
        <v>～</v>
      </c>
      <c r="BV28" s="501">
        <f>IF(BR28=0,BD28,MAX(BD28,BF28,BH28))</f>
        <v>6.183866666666667</v>
      </c>
      <c r="BW28" s="476" t="s">
        <v>64</v>
      </c>
      <c r="BX28" s="501">
        <f>S28</f>
        <v>2.5</v>
      </c>
      <c r="BY28" s="450" t="s">
        <v>64</v>
      </c>
    </row>
    <row r="29" spans="2:77" ht="15.75" customHeight="1">
      <c r="B29" s="727"/>
      <c r="C29" s="769"/>
      <c r="D29" s="597"/>
      <c r="E29" s="599"/>
      <c r="F29" s="778"/>
      <c r="G29" s="728"/>
      <c r="H29" s="784" t="s">
        <v>311</v>
      </c>
      <c r="I29" s="785"/>
      <c r="J29" s="785"/>
      <c r="K29" s="785"/>
      <c r="L29" s="653"/>
      <c r="M29" s="184" t="s">
        <v>319</v>
      </c>
      <c r="N29" s="238">
        <f>M48</f>
        <v>1.5</v>
      </c>
      <c r="O29" s="185" t="s">
        <v>320</v>
      </c>
      <c r="P29" s="184" t="s">
        <v>319</v>
      </c>
      <c r="Q29" s="248">
        <f>Q46</f>
        <v>15</v>
      </c>
      <c r="R29" s="185" t="s">
        <v>320</v>
      </c>
      <c r="S29" s="648"/>
      <c r="T29" s="700"/>
      <c r="U29" s="184" t="s">
        <v>319</v>
      </c>
      <c r="V29" s="238">
        <f>U48</f>
        <v>0.8</v>
      </c>
      <c r="W29" s="252" t="s">
        <v>320</v>
      </c>
      <c r="X29" s="192" t="s">
        <v>355</v>
      </c>
      <c r="Y29" s="258">
        <f>I28</f>
        <v>2.5</v>
      </c>
      <c r="Z29" s="339" t="s">
        <v>354</v>
      </c>
      <c r="AA29" s="192" t="s">
        <v>355</v>
      </c>
      <c r="AB29" s="249">
        <f>I28</f>
        <v>2.5</v>
      </c>
      <c r="AC29" s="335" t="s">
        <v>354</v>
      </c>
      <c r="AD29" s="401"/>
      <c r="AE29" s="402"/>
      <c r="AF29" s="584"/>
      <c r="AG29" s="545"/>
      <c r="AH29" s="646"/>
      <c r="AI29" s="545"/>
      <c r="AJ29" s="430"/>
      <c r="AK29" s="545"/>
      <c r="AL29" s="430"/>
      <c r="AM29" s="545"/>
      <c r="AN29" s="430"/>
      <c r="AO29" s="545"/>
      <c r="AP29" s="646"/>
      <c r="AQ29" s="401"/>
      <c r="AR29" s="759"/>
      <c r="AS29" s="402"/>
      <c r="AT29" s="584"/>
      <c r="AU29" s="454"/>
      <c r="AV29" s="530"/>
      <c r="AW29" s="454"/>
      <c r="AX29" s="603"/>
      <c r="AY29" s="454"/>
      <c r="AZ29" s="530"/>
      <c r="BA29" s="531"/>
      <c r="BB29" s="546"/>
      <c r="BC29" s="547"/>
      <c r="BD29" s="759"/>
      <c r="BE29" s="545"/>
      <c r="BF29" s="764"/>
      <c r="BG29" s="545"/>
      <c r="BH29" s="401"/>
      <c r="BI29" s="402"/>
      <c r="BJ29" s="401"/>
      <c r="BK29" s="545"/>
      <c r="BL29" s="401"/>
      <c r="BM29" s="765"/>
      <c r="BN29" s="447"/>
      <c r="BO29" s="435"/>
      <c r="BP29" s="430"/>
      <c r="BQ29" s="435"/>
      <c r="BR29" s="633"/>
      <c r="BS29" s="454"/>
      <c r="BT29" s="475"/>
      <c r="BU29" s="494"/>
      <c r="BV29" s="515"/>
      <c r="BW29" s="477"/>
      <c r="BX29" s="521"/>
      <c r="BY29" s="454"/>
    </row>
    <row r="30" spans="2:77" ht="12.75" customHeight="1">
      <c r="B30" s="720" t="s">
        <v>236</v>
      </c>
      <c r="C30" s="731" t="s">
        <v>239</v>
      </c>
      <c r="D30" s="690" t="s">
        <v>255</v>
      </c>
      <c r="E30" s="568" t="s">
        <v>219</v>
      </c>
      <c r="F30" s="712" t="s">
        <v>264</v>
      </c>
      <c r="G30" s="719" t="s">
        <v>280</v>
      </c>
      <c r="H30" s="780" t="s">
        <v>312</v>
      </c>
      <c r="I30" s="781"/>
      <c r="J30" s="781"/>
      <c r="K30" s="781"/>
      <c r="L30" s="767" t="s">
        <v>306</v>
      </c>
      <c r="M30" s="791">
        <f>I31*N31</f>
        <v>500</v>
      </c>
      <c r="N30" s="792"/>
      <c r="O30" s="172" t="s">
        <v>127</v>
      </c>
      <c r="P30" s="695">
        <f>I32*Q31</f>
        <v>1500</v>
      </c>
      <c r="Q30" s="696"/>
      <c r="R30" s="336" t="s">
        <v>127</v>
      </c>
      <c r="S30" s="573" t="s">
        <v>114</v>
      </c>
      <c r="T30" s="566"/>
      <c r="U30" s="573" t="s">
        <v>114</v>
      </c>
      <c r="V30" s="399"/>
      <c r="W30" s="399"/>
      <c r="X30" s="766">
        <f>M30+P30</f>
        <v>2000</v>
      </c>
      <c r="Y30" s="696"/>
      <c r="Z30" s="529" t="s">
        <v>127</v>
      </c>
      <c r="AA30" s="766">
        <f>M30+P30</f>
        <v>2000</v>
      </c>
      <c r="AB30" s="696"/>
      <c r="AC30" s="453" t="s">
        <v>127</v>
      </c>
      <c r="AD30" s="397">
        <f>$AC$50*$AC$48</f>
        <v>240</v>
      </c>
      <c r="AE30" s="380" t="s">
        <v>523</v>
      </c>
      <c r="AF30" s="376">
        <f>AG46</f>
        <v>200</v>
      </c>
      <c r="AG30" s="373" t="s">
        <v>127</v>
      </c>
      <c r="AH30" s="368">
        <f>$AG$51</f>
        <v>0</v>
      </c>
      <c r="AI30" s="370" t="s">
        <v>127</v>
      </c>
      <c r="AJ30" s="372">
        <f>AN46</f>
        <v>100</v>
      </c>
      <c r="AK30" s="373" t="s">
        <v>127</v>
      </c>
      <c r="AL30" s="372">
        <f>AN48</f>
        <v>90</v>
      </c>
      <c r="AM30" s="373" t="s">
        <v>127</v>
      </c>
      <c r="AN30" s="372">
        <f>AN51</f>
        <v>40</v>
      </c>
      <c r="AO30" s="373" t="s">
        <v>127</v>
      </c>
      <c r="AP30" s="368" t="s">
        <v>114</v>
      </c>
      <c r="AQ30" s="400"/>
      <c r="AR30" s="374"/>
      <c r="AS30" s="379" t="s">
        <v>127</v>
      </c>
      <c r="AT30" s="397">
        <f>AD30+AF30+AH30+AJ30+AL30+AN30+AR30</f>
        <v>670</v>
      </c>
      <c r="AU30" s="461" t="s">
        <v>127</v>
      </c>
      <c r="AV30" s="456">
        <f>AA30-AT30</f>
        <v>1330</v>
      </c>
      <c r="AW30" s="461" t="s">
        <v>127</v>
      </c>
      <c r="AX30" s="468">
        <f>$AX$45</f>
        <v>0</v>
      </c>
      <c r="AY30" s="461" t="s">
        <v>127</v>
      </c>
      <c r="AZ30" s="456">
        <f>M30+P30-AT30-AX30</f>
        <v>1330</v>
      </c>
      <c r="BA30" s="380" t="s">
        <v>127</v>
      </c>
      <c r="BB30" s="552">
        <f>TRUNC(2011+I33)</f>
        <v>2013</v>
      </c>
      <c r="BC30" s="543">
        <f>BB30+$BA$50</f>
        <v>2038</v>
      </c>
      <c r="BD30" s="397">
        <f>AZ30/($BA$50*12)</f>
        <v>4.433333333333334</v>
      </c>
      <c r="BE30" s="373" t="s">
        <v>127</v>
      </c>
      <c r="BF30" s="676">
        <f>BD30+(AZ30-BD30*12*5)*($BH$49/100/12)</f>
        <v>5.2668</v>
      </c>
      <c r="BG30" s="373" t="s">
        <v>127</v>
      </c>
      <c r="BH30" s="397">
        <f>BD30+(AZ30-BD30*12*10)*($BH$50/100/12)</f>
        <v>5.4108833333333335</v>
      </c>
      <c r="BI30" s="380" t="s">
        <v>127</v>
      </c>
      <c r="BJ30" s="397">
        <f>AZ30+BL30</f>
        <v>1462.3294583333334</v>
      </c>
      <c r="BK30" s="373" t="s">
        <v>127</v>
      </c>
      <c r="BL30" s="397">
        <f>((AZ30-BD30*12*5)+(AZ30-BD30*(12*10-1)))*($BH$49/100/12)*5*12/2+((AZ30-BD30*12*10)+(AZ30-BD30*(12*$BA$50-1)))*($BH$50/100/12)*($BA$50-10)*12/2</f>
        <v>132.32945833333332</v>
      </c>
      <c r="BM30" s="461" t="s">
        <v>127</v>
      </c>
      <c r="BN30" s="422">
        <v>708</v>
      </c>
      <c r="BO30" s="423" t="s">
        <v>64</v>
      </c>
      <c r="BP30" s="431"/>
      <c r="BQ30" s="423" t="s">
        <v>64</v>
      </c>
      <c r="BR30" s="718">
        <f>IF(BL30-BN30&lt;0,0,IF(BL30-BP30&lt;0,0,MIN(BL30-BN30,BL30-BP30)))</f>
        <v>0</v>
      </c>
      <c r="BS30" s="455" t="s">
        <v>64</v>
      </c>
      <c r="BT30" s="468">
        <f>IF(BR30=0,"",MIN(BD30,BF30,BH30))</f>
      </c>
      <c r="BU30" s="495">
        <f>IF(BR30=0,"","～")</f>
      </c>
      <c r="BV30" s="497">
        <f>IF(BR30=0,BD30,MAX(BD30,BF30,BH30))</f>
        <v>4.433333333333334</v>
      </c>
      <c r="BW30" s="373" t="s">
        <v>127</v>
      </c>
      <c r="BX30" s="459"/>
      <c r="BY30" s="461"/>
    </row>
    <row r="31" spans="2:77" ht="12.75" customHeight="1">
      <c r="B31" s="721"/>
      <c r="C31" s="730"/>
      <c r="D31" s="690"/>
      <c r="E31" s="568"/>
      <c r="F31" s="713"/>
      <c r="G31" s="649"/>
      <c r="H31" s="199" t="s">
        <v>285</v>
      </c>
      <c r="I31" s="212">
        <f>I49</f>
        <v>200</v>
      </c>
      <c r="J31" s="201" t="s">
        <v>286</v>
      </c>
      <c r="K31" s="353"/>
      <c r="L31" s="702"/>
      <c r="M31" s="189" t="s">
        <v>319</v>
      </c>
      <c r="N31" s="236">
        <f>M50</f>
        <v>2.5</v>
      </c>
      <c r="O31" s="190" t="s">
        <v>320</v>
      </c>
      <c r="P31" s="189" t="s">
        <v>319</v>
      </c>
      <c r="Q31" s="247">
        <f>Q46</f>
        <v>15</v>
      </c>
      <c r="R31" s="190" t="s">
        <v>320</v>
      </c>
      <c r="S31" s="574"/>
      <c r="T31" s="544"/>
      <c r="U31" s="574"/>
      <c r="V31" s="418"/>
      <c r="W31" s="418"/>
      <c r="X31" s="367"/>
      <c r="Y31" s="418"/>
      <c r="Z31" s="533"/>
      <c r="AA31" s="367"/>
      <c r="AB31" s="418"/>
      <c r="AC31" s="449"/>
      <c r="AD31" s="397"/>
      <c r="AE31" s="380"/>
      <c r="AF31" s="376"/>
      <c r="AG31" s="373"/>
      <c r="AH31" s="369"/>
      <c r="AI31" s="371"/>
      <c r="AJ31" s="372"/>
      <c r="AK31" s="373"/>
      <c r="AL31" s="372"/>
      <c r="AM31" s="373"/>
      <c r="AN31" s="372"/>
      <c r="AO31" s="373"/>
      <c r="AP31" s="372"/>
      <c r="AQ31" s="397"/>
      <c r="AR31" s="375"/>
      <c r="AS31" s="380"/>
      <c r="AT31" s="385"/>
      <c r="AU31" s="452"/>
      <c r="AV31" s="438"/>
      <c r="AW31" s="452"/>
      <c r="AX31" s="470"/>
      <c r="AY31" s="452"/>
      <c r="AZ31" s="438"/>
      <c r="BA31" s="378"/>
      <c r="BB31" s="544"/>
      <c r="BC31" s="537"/>
      <c r="BD31" s="385"/>
      <c r="BE31" s="371"/>
      <c r="BF31" s="683"/>
      <c r="BG31" s="371"/>
      <c r="BH31" s="385"/>
      <c r="BI31" s="378"/>
      <c r="BJ31" s="385"/>
      <c r="BK31" s="371"/>
      <c r="BL31" s="385"/>
      <c r="BM31" s="452"/>
      <c r="BN31" s="403"/>
      <c r="BO31" s="424"/>
      <c r="BP31" s="426"/>
      <c r="BQ31" s="424"/>
      <c r="BR31" s="711"/>
      <c r="BS31" s="449"/>
      <c r="BT31" s="470"/>
      <c r="BU31" s="496"/>
      <c r="BV31" s="498"/>
      <c r="BW31" s="371"/>
      <c r="BX31" s="463"/>
      <c r="BY31" s="452"/>
    </row>
    <row r="32" spans="2:77" ht="12.75">
      <c r="B32" s="721"/>
      <c r="C32" s="730"/>
      <c r="D32" s="690"/>
      <c r="E32" s="568"/>
      <c r="F32" s="713"/>
      <c r="G32" s="649"/>
      <c r="H32" s="199" t="s">
        <v>288</v>
      </c>
      <c r="I32" s="212">
        <f>I50</f>
        <v>100</v>
      </c>
      <c r="J32" s="201" t="s">
        <v>286</v>
      </c>
      <c r="K32" s="347"/>
      <c r="L32" s="652" t="s">
        <v>307</v>
      </c>
      <c r="M32" s="629">
        <f>M30*N33/100</f>
        <v>5</v>
      </c>
      <c r="N32" s="630"/>
      <c r="O32" s="172" t="s">
        <v>128</v>
      </c>
      <c r="P32" s="429">
        <f>I32*Q33</f>
        <v>1500</v>
      </c>
      <c r="Q32" s="398"/>
      <c r="R32" s="336" t="s">
        <v>127</v>
      </c>
      <c r="S32" s="573" t="s">
        <v>114</v>
      </c>
      <c r="T32" s="566"/>
      <c r="U32" s="573" t="s">
        <v>114</v>
      </c>
      <c r="V32" s="399"/>
      <c r="W32" s="399"/>
      <c r="X32" s="580">
        <f>M32*Y33+P32</f>
        <v>1540</v>
      </c>
      <c r="Y32" s="398"/>
      <c r="Z32" s="338" t="s">
        <v>127</v>
      </c>
      <c r="AA32" s="580">
        <f>M32*AB33+P32</f>
        <v>1640</v>
      </c>
      <c r="AB32" s="398"/>
      <c r="AC32" s="334" t="s">
        <v>127</v>
      </c>
      <c r="AD32" s="397"/>
      <c r="AE32" s="380"/>
      <c r="AF32" s="376"/>
      <c r="AG32" s="373"/>
      <c r="AH32" s="372">
        <f>$AG$53</f>
        <v>0</v>
      </c>
      <c r="AI32" s="373" t="s">
        <v>373</v>
      </c>
      <c r="AJ32" s="372"/>
      <c r="AK32" s="373"/>
      <c r="AL32" s="372"/>
      <c r="AM32" s="373"/>
      <c r="AN32" s="372"/>
      <c r="AO32" s="373"/>
      <c r="AP32" s="372"/>
      <c r="AQ32" s="397"/>
      <c r="AR32" s="376"/>
      <c r="AS32" s="377" t="s">
        <v>127</v>
      </c>
      <c r="AT32" s="397">
        <f>AD30+AF30+AH32+AJ30+AL30+AN30+AR32</f>
        <v>670</v>
      </c>
      <c r="AU32" s="461" t="s">
        <v>127</v>
      </c>
      <c r="AV32" s="456">
        <f>AA32-AT32</f>
        <v>970</v>
      </c>
      <c r="AW32" s="461" t="s">
        <v>127</v>
      </c>
      <c r="AX32" s="468">
        <f>$AX$45</f>
        <v>0</v>
      </c>
      <c r="AY32" s="461" t="s">
        <v>127</v>
      </c>
      <c r="AZ32" s="456">
        <f>P32-AT32-AX32</f>
        <v>830</v>
      </c>
      <c r="BA32" s="380" t="s">
        <v>127</v>
      </c>
      <c r="BB32" s="440">
        <f>TRUNC(2011+I33)</f>
        <v>2013</v>
      </c>
      <c r="BC32" s="535">
        <f>BB32+$BA$50</f>
        <v>2038</v>
      </c>
      <c r="BD32" s="397">
        <f>AZ32/($BA$50*12)</f>
        <v>2.7666666666666666</v>
      </c>
      <c r="BE32" s="373" t="s">
        <v>127</v>
      </c>
      <c r="BF32" s="676">
        <f>BD32+(AZ32-BD32*12*5)*($BH$49/100/12)</f>
        <v>3.2868</v>
      </c>
      <c r="BG32" s="373" t="s">
        <v>127</v>
      </c>
      <c r="BH32" s="397">
        <f>BD32+(AZ32-BD32*12*10)*($BH$50/100/12)</f>
        <v>3.376716666666667</v>
      </c>
      <c r="BI32" s="380" t="s">
        <v>127</v>
      </c>
      <c r="BJ32" s="397">
        <f>AZ32+BL32</f>
        <v>912.5815416666667</v>
      </c>
      <c r="BK32" s="373" t="s">
        <v>127</v>
      </c>
      <c r="BL32" s="709">
        <f>((AZ32-BD32*12*5)+(AZ32-BD32*(12*10-1)))*($BH$49/100/12)*5*12/2+((AZ32-BD32*12*10)+(AZ32-BD32*(12*$BA$50-1)))*($BH$50/100/12)*($BA$50-10)*12/2</f>
        <v>82.58154166666665</v>
      </c>
      <c r="BM32" s="461" t="s">
        <v>127</v>
      </c>
      <c r="BN32" s="403">
        <v>444</v>
      </c>
      <c r="BO32" s="424" t="s">
        <v>64</v>
      </c>
      <c r="BP32" s="425"/>
      <c r="BQ32" s="424" t="s">
        <v>64</v>
      </c>
      <c r="BR32" s="710">
        <f>IF(BL32-BN32&lt;0,0,IF(BL32-BP32&lt;0,0,MIN(BL32-BN32,BL32-BP32)))</f>
        <v>0</v>
      </c>
      <c r="BS32" s="450" t="s">
        <v>64</v>
      </c>
      <c r="BT32" s="468">
        <f>IF(BR32=0,"",MIN(BD32,BF32,BH32))</f>
      </c>
      <c r="BU32" s="495">
        <f>IF(BR32=0,"","～")</f>
      </c>
      <c r="BV32" s="497">
        <f>IF(BR32=0,BD32+M32/12,MAX(BD32,BF32,BH32)+M32/12)</f>
        <v>3.183333333333333</v>
      </c>
      <c r="BW32" s="373" t="s">
        <v>127</v>
      </c>
      <c r="BX32" s="459"/>
      <c r="BY32" s="461"/>
    </row>
    <row r="33" spans="2:77" ht="12.75" customHeight="1">
      <c r="B33" s="721"/>
      <c r="C33" s="730"/>
      <c r="D33" s="604"/>
      <c r="E33" s="605"/>
      <c r="F33" s="714"/>
      <c r="G33" s="649"/>
      <c r="H33" s="200" t="s">
        <v>351</v>
      </c>
      <c r="I33" s="253">
        <v>2</v>
      </c>
      <c r="J33" s="699" t="s">
        <v>352</v>
      </c>
      <c r="K33" s="699"/>
      <c r="L33" s="702"/>
      <c r="M33" s="214" t="s">
        <v>321</v>
      </c>
      <c r="N33" s="237">
        <f>N53</f>
        <v>1</v>
      </c>
      <c r="O33" s="190" t="s">
        <v>322</v>
      </c>
      <c r="P33" s="189" t="s">
        <v>319</v>
      </c>
      <c r="Q33" s="247">
        <f>Q46</f>
        <v>15</v>
      </c>
      <c r="R33" s="190" t="s">
        <v>320</v>
      </c>
      <c r="S33" s="574"/>
      <c r="T33" s="544"/>
      <c r="U33" s="574"/>
      <c r="V33" s="418"/>
      <c r="W33" s="418"/>
      <c r="X33" s="188" t="s">
        <v>353</v>
      </c>
      <c r="Y33" s="255">
        <f>10-I33</f>
        <v>8</v>
      </c>
      <c r="Z33" s="340" t="s">
        <v>354</v>
      </c>
      <c r="AA33" s="188" t="s">
        <v>353</v>
      </c>
      <c r="AB33" s="255">
        <f>30-I33</f>
        <v>28</v>
      </c>
      <c r="AC33" s="332" t="s">
        <v>354</v>
      </c>
      <c r="AD33" s="385"/>
      <c r="AE33" s="378"/>
      <c r="AF33" s="375"/>
      <c r="AG33" s="371"/>
      <c r="AH33" s="369"/>
      <c r="AI33" s="371"/>
      <c r="AJ33" s="369"/>
      <c r="AK33" s="371"/>
      <c r="AL33" s="369"/>
      <c r="AM33" s="371"/>
      <c r="AN33" s="369"/>
      <c r="AO33" s="371"/>
      <c r="AP33" s="369"/>
      <c r="AQ33" s="385"/>
      <c r="AR33" s="375"/>
      <c r="AS33" s="378"/>
      <c r="AT33" s="385"/>
      <c r="AU33" s="461"/>
      <c r="AV33" s="438"/>
      <c r="AW33" s="461"/>
      <c r="AX33" s="470"/>
      <c r="AY33" s="461"/>
      <c r="AZ33" s="438"/>
      <c r="BA33" s="380"/>
      <c r="BB33" s="544"/>
      <c r="BC33" s="537"/>
      <c r="BD33" s="385"/>
      <c r="BE33" s="373"/>
      <c r="BF33" s="683"/>
      <c r="BG33" s="373"/>
      <c r="BH33" s="385"/>
      <c r="BI33" s="380"/>
      <c r="BJ33" s="385"/>
      <c r="BK33" s="373"/>
      <c r="BL33" s="541"/>
      <c r="BM33" s="461"/>
      <c r="BN33" s="403"/>
      <c r="BO33" s="424"/>
      <c r="BP33" s="426"/>
      <c r="BQ33" s="424"/>
      <c r="BR33" s="711"/>
      <c r="BS33" s="449"/>
      <c r="BT33" s="470"/>
      <c r="BU33" s="496"/>
      <c r="BV33" s="498"/>
      <c r="BW33" s="373"/>
      <c r="BX33" s="463"/>
      <c r="BY33" s="461"/>
    </row>
    <row r="34" spans="2:77" ht="12.75" customHeight="1">
      <c r="B34" s="721"/>
      <c r="C34" s="730" t="s">
        <v>239</v>
      </c>
      <c r="D34" s="596" t="s">
        <v>244</v>
      </c>
      <c r="E34" s="598" t="s">
        <v>200</v>
      </c>
      <c r="F34" s="715" t="s">
        <v>265</v>
      </c>
      <c r="G34" s="649" t="s">
        <v>281</v>
      </c>
      <c r="H34" s="782" t="s">
        <v>357</v>
      </c>
      <c r="I34" s="783"/>
      <c r="J34" s="260">
        <v>2.5</v>
      </c>
      <c r="K34" s="358" t="s">
        <v>356</v>
      </c>
      <c r="L34" s="716" t="s">
        <v>114</v>
      </c>
      <c r="M34" s="630"/>
      <c r="N34" s="630"/>
      <c r="O34" s="642"/>
      <c r="P34" s="398" t="s">
        <v>114</v>
      </c>
      <c r="Q34" s="398"/>
      <c r="R34" s="440"/>
      <c r="S34" s="647">
        <f>Q53</f>
        <v>2.5</v>
      </c>
      <c r="T34" s="600" t="s">
        <v>129</v>
      </c>
      <c r="U34" s="429" t="s">
        <v>114</v>
      </c>
      <c r="V34" s="398"/>
      <c r="W34" s="398"/>
      <c r="X34" s="580">
        <f>S34*12*Y35</f>
        <v>225</v>
      </c>
      <c r="Y34" s="398"/>
      <c r="Z34" s="337" t="s">
        <v>127</v>
      </c>
      <c r="AA34" s="580">
        <f>S34*12*AB35</f>
        <v>825</v>
      </c>
      <c r="AB34" s="398"/>
      <c r="AC34" s="333" t="s">
        <v>127</v>
      </c>
      <c r="AD34" s="384">
        <f>$AC$50*$AC$48</f>
        <v>240</v>
      </c>
      <c r="AE34" s="377" t="s">
        <v>523</v>
      </c>
      <c r="AF34" s="444" t="s">
        <v>115</v>
      </c>
      <c r="AG34" s="588"/>
      <c r="AH34" s="433" t="s">
        <v>115</v>
      </c>
      <c r="AI34" s="588"/>
      <c r="AJ34" s="433" t="s">
        <v>114</v>
      </c>
      <c r="AK34" s="588"/>
      <c r="AL34" s="433" t="s">
        <v>114</v>
      </c>
      <c r="AM34" s="588"/>
      <c r="AN34" s="433" t="s">
        <v>114</v>
      </c>
      <c r="AO34" s="588"/>
      <c r="AP34" s="433" t="s">
        <v>115</v>
      </c>
      <c r="AQ34" s="384"/>
      <c r="AR34" s="444"/>
      <c r="AS34" s="377" t="s">
        <v>127</v>
      </c>
      <c r="AT34" s="384">
        <f>AD34+AR34</f>
        <v>240</v>
      </c>
      <c r="AU34" s="451" t="s">
        <v>127</v>
      </c>
      <c r="AV34" s="436">
        <f>AA34-AT34</f>
        <v>585</v>
      </c>
      <c r="AW34" s="451" t="s">
        <v>127</v>
      </c>
      <c r="AX34" s="469">
        <f>$AX$45</f>
        <v>0</v>
      </c>
      <c r="AY34" s="451" t="s">
        <v>127</v>
      </c>
      <c r="AZ34" s="436">
        <v>0</v>
      </c>
      <c r="BA34" s="377" t="s">
        <v>127</v>
      </c>
      <c r="BB34" s="398" t="s">
        <v>231</v>
      </c>
      <c r="BC34" s="538"/>
      <c r="BD34" s="444" t="s">
        <v>231</v>
      </c>
      <c r="BE34" s="384"/>
      <c r="BF34" s="384"/>
      <c r="BG34" s="384"/>
      <c r="BH34" s="384"/>
      <c r="BI34" s="445"/>
      <c r="BJ34" s="444" t="s">
        <v>115</v>
      </c>
      <c r="BK34" s="384"/>
      <c r="BL34" s="384"/>
      <c r="BM34" s="437"/>
      <c r="BN34" s="436" t="s">
        <v>115</v>
      </c>
      <c r="BO34" s="384"/>
      <c r="BP34" s="384"/>
      <c r="BQ34" s="384"/>
      <c r="BR34" s="384"/>
      <c r="BS34" s="437"/>
      <c r="BT34" s="469">
        <f>IF(BR34=0,"",MIN(BD34,BF34,BH34))</f>
      </c>
      <c r="BU34" s="499">
        <f>IF(BR34=0,"","～")</f>
      </c>
      <c r="BV34" s="500" t="str">
        <f>IF(BR34=0,BD34,MAX(BD34,BF34,BH34))</f>
        <v>－</v>
      </c>
      <c r="BW34" s="471" t="s">
        <v>127</v>
      </c>
      <c r="BX34" s="500">
        <f>S34</f>
        <v>2.5</v>
      </c>
      <c r="BY34" s="451" t="s">
        <v>127</v>
      </c>
    </row>
    <row r="35" spans="2:77" ht="12.75" customHeight="1">
      <c r="B35" s="721"/>
      <c r="C35" s="730"/>
      <c r="D35" s="604"/>
      <c r="E35" s="605"/>
      <c r="F35" s="714"/>
      <c r="G35" s="649"/>
      <c r="H35" s="698" t="s">
        <v>358</v>
      </c>
      <c r="I35" s="699"/>
      <c r="J35" s="699"/>
      <c r="K35" s="699"/>
      <c r="L35" s="717"/>
      <c r="M35" s="632"/>
      <c r="N35" s="632"/>
      <c r="O35" s="645"/>
      <c r="P35" s="418"/>
      <c r="Q35" s="418"/>
      <c r="R35" s="544"/>
      <c r="S35" s="595"/>
      <c r="T35" s="601"/>
      <c r="U35" s="574"/>
      <c r="V35" s="418"/>
      <c r="W35" s="418"/>
      <c r="X35" s="188" t="s">
        <v>355</v>
      </c>
      <c r="Y35" s="261">
        <f>10-J34</f>
        <v>7.5</v>
      </c>
      <c r="Z35" s="340" t="s">
        <v>354</v>
      </c>
      <c r="AA35" s="188" t="s">
        <v>355</v>
      </c>
      <c r="AB35" s="256">
        <f>30-J34</f>
        <v>27.5</v>
      </c>
      <c r="AC35" s="332" t="s">
        <v>354</v>
      </c>
      <c r="AD35" s="385"/>
      <c r="AE35" s="378"/>
      <c r="AF35" s="375"/>
      <c r="AG35" s="589"/>
      <c r="AH35" s="369"/>
      <c r="AI35" s="589"/>
      <c r="AJ35" s="369"/>
      <c r="AK35" s="589"/>
      <c r="AL35" s="369"/>
      <c r="AM35" s="589"/>
      <c r="AN35" s="369"/>
      <c r="AO35" s="589"/>
      <c r="AP35" s="369"/>
      <c r="AQ35" s="385"/>
      <c r="AR35" s="375"/>
      <c r="AS35" s="378"/>
      <c r="AT35" s="385"/>
      <c r="AU35" s="452"/>
      <c r="AV35" s="438"/>
      <c r="AW35" s="452"/>
      <c r="AX35" s="470"/>
      <c r="AY35" s="452"/>
      <c r="AZ35" s="438"/>
      <c r="BA35" s="378"/>
      <c r="BB35" s="418"/>
      <c r="BC35" s="539"/>
      <c r="BD35" s="375"/>
      <c r="BE35" s="385"/>
      <c r="BF35" s="385"/>
      <c r="BG35" s="385"/>
      <c r="BH35" s="385"/>
      <c r="BI35" s="446"/>
      <c r="BJ35" s="375"/>
      <c r="BK35" s="385"/>
      <c r="BL35" s="385"/>
      <c r="BM35" s="439"/>
      <c r="BN35" s="438"/>
      <c r="BO35" s="385"/>
      <c r="BP35" s="385"/>
      <c r="BQ35" s="385"/>
      <c r="BR35" s="385"/>
      <c r="BS35" s="439"/>
      <c r="BT35" s="470"/>
      <c r="BU35" s="496"/>
      <c r="BV35" s="498"/>
      <c r="BW35" s="371"/>
      <c r="BX35" s="463"/>
      <c r="BY35" s="452"/>
    </row>
    <row r="36" spans="2:77" ht="15.75" customHeight="1">
      <c r="B36" s="721"/>
      <c r="C36" s="730" t="s">
        <v>239</v>
      </c>
      <c r="D36" s="596" t="s">
        <v>253</v>
      </c>
      <c r="E36" s="598" t="s">
        <v>220</v>
      </c>
      <c r="F36" s="715" t="s">
        <v>266</v>
      </c>
      <c r="G36" s="606" t="s">
        <v>282</v>
      </c>
      <c r="H36" s="782" t="s">
        <v>308</v>
      </c>
      <c r="I36" s="783"/>
      <c r="J36" s="783"/>
      <c r="K36" s="783"/>
      <c r="L36" s="652" t="s">
        <v>301</v>
      </c>
      <c r="M36" s="793">
        <f>I13*N37/I15</f>
        <v>375</v>
      </c>
      <c r="N36" s="794"/>
      <c r="O36" s="349" t="s">
        <v>130</v>
      </c>
      <c r="P36" s="429">
        <f>I14*Q37/I15</f>
        <v>1800</v>
      </c>
      <c r="Q36" s="398"/>
      <c r="R36" s="86" t="s">
        <v>130</v>
      </c>
      <c r="S36" s="629" t="s">
        <v>114</v>
      </c>
      <c r="T36" s="642"/>
      <c r="U36" s="429" t="s">
        <v>114</v>
      </c>
      <c r="V36" s="398"/>
      <c r="W36" s="398"/>
      <c r="X36" s="618">
        <f>M36+P36</f>
        <v>2175</v>
      </c>
      <c r="Y36" s="579"/>
      <c r="Z36" s="528" t="s">
        <v>127</v>
      </c>
      <c r="AA36" s="618">
        <f>M36+P36</f>
        <v>2175</v>
      </c>
      <c r="AB36" s="579"/>
      <c r="AC36" s="450" t="s">
        <v>127</v>
      </c>
      <c r="AD36" s="398">
        <f>$AC$50*$AC$48</f>
        <v>240</v>
      </c>
      <c r="AE36" s="377" t="s">
        <v>523</v>
      </c>
      <c r="AF36" s="444">
        <f>AG46</f>
        <v>200</v>
      </c>
      <c r="AG36" s="471" t="s">
        <v>127</v>
      </c>
      <c r="AH36" s="433">
        <f>$AG$51</f>
        <v>0</v>
      </c>
      <c r="AI36" s="471" t="s">
        <v>127</v>
      </c>
      <c r="AJ36" s="433">
        <f>AN46</f>
        <v>100</v>
      </c>
      <c r="AK36" s="471" t="s">
        <v>127</v>
      </c>
      <c r="AL36" s="429">
        <f>AN49</f>
        <v>0</v>
      </c>
      <c r="AM36" s="471" t="s">
        <v>127</v>
      </c>
      <c r="AN36" s="429">
        <f>AN52</f>
        <v>0</v>
      </c>
      <c r="AO36" s="471" t="s">
        <v>127</v>
      </c>
      <c r="AP36" s="429">
        <f>P36*AQ54/10*AN55</f>
        <v>120</v>
      </c>
      <c r="AQ36" s="826" t="s">
        <v>132</v>
      </c>
      <c r="AR36" s="580"/>
      <c r="AS36" s="377" t="s">
        <v>127</v>
      </c>
      <c r="AT36" s="579">
        <f>AD36+AF36+AH36+AJ36+AL36+AN36+AP36+AR36</f>
        <v>660</v>
      </c>
      <c r="AU36" s="450" t="s">
        <v>127</v>
      </c>
      <c r="AV36" s="526">
        <f>AA36-AT36</f>
        <v>1515</v>
      </c>
      <c r="AW36" s="450" t="s">
        <v>127</v>
      </c>
      <c r="AX36" s="479">
        <f>$AX$45</f>
        <v>0</v>
      </c>
      <c r="AY36" s="450" t="s">
        <v>127</v>
      </c>
      <c r="AZ36" s="526">
        <f>M36+P36-AT36-AX36</f>
        <v>1515</v>
      </c>
      <c r="BA36" s="528" t="s">
        <v>127</v>
      </c>
      <c r="BB36" s="440">
        <f>TRUNC(2011+I33)</f>
        <v>2013</v>
      </c>
      <c r="BC36" s="535">
        <f>BB36+$BA$50</f>
        <v>2038</v>
      </c>
      <c r="BD36" s="666">
        <f>AZ36/($BA$50*12)</f>
        <v>5.05</v>
      </c>
      <c r="BE36" s="476" t="s">
        <v>235</v>
      </c>
      <c r="BF36" s="687">
        <f>BD36+(AZ36-BD36*12*5)*($BH$49/100/12)</f>
        <v>5.9994</v>
      </c>
      <c r="BG36" s="476" t="s">
        <v>127</v>
      </c>
      <c r="BH36" s="666">
        <f>BD36+(AZ36-BD36*12*10)*($BH$50/100/12)</f>
        <v>6.163525</v>
      </c>
      <c r="BI36" s="528" t="s">
        <v>127</v>
      </c>
      <c r="BJ36" s="579">
        <f>AZ36+BL36</f>
        <v>1665.7361875</v>
      </c>
      <c r="BK36" s="476" t="s">
        <v>127</v>
      </c>
      <c r="BL36" s="579">
        <f>((AZ36-BD36*12*5)+(AZ36-BD36*(12*10-1)))*($BH$49/100/12)*5*12/2+((AZ36-BD36*12*10)+(AZ36-BD36*(12*$BA$50-1)))*($BH$50/100/12)*($BA$50-10)*12/2</f>
        <v>150.73618749999997</v>
      </c>
      <c r="BM36" s="450" t="s">
        <v>127</v>
      </c>
      <c r="BN36" s="403">
        <v>708</v>
      </c>
      <c r="BO36" s="424" t="s">
        <v>64</v>
      </c>
      <c r="BP36" s="425"/>
      <c r="BQ36" s="424" t="s">
        <v>64</v>
      </c>
      <c r="BR36" s="689">
        <f>IF(BL36-BN36&lt;0,0,IF(BL36-BP36&lt;0,0,MIN(BL36-BN36,BL36-BP36)))</f>
        <v>0</v>
      </c>
      <c r="BS36" s="450" t="s">
        <v>64</v>
      </c>
      <c r="BT36" s="479">
        <f>IF(BR36=0,"",MIN(BD36,BF36,BH36))</f>
      </c>
      <c r="BU36" s="492">
        <f>IF(BR36=0,"","～")</f>
      </c>
      <c r="BV36" s="501">
        <f>IF(BR36=0,BD36,MAX(BD36,BF36,BH36))</f>
        <v>5.05</v>
      </c>
      <c r="BW36" s="476" t="s">
        <v>127</v>
      </c>
      <c r="BX36" s="518"/>
      <c r="BY36" s="450"/>
    </row>
    <row r="37" spans="2:77" ht="15.75" customHeight="1">
      <c r="B37" s="721"/>
      <c r="C37" s="730"/>
      <c r="D37" s="604"/>
      <c r="E37" s="605"/>
      <c r="F37" s="714"/>
      <c r="G37" s="607"/>
      <c r="H37" s="698"/>
      <c r="I37" s="699"/>
      <c r="J37" s="699"/>
      <c r="K37" s="699"/>
      <c r="L37" s="702"/>
      <c r="M37" s="189" t="s">
        <v>319</v>
      </c>
      <c r="N37" s="236">
        <f>M50</f>
        <v>2.5</v>
      </c>
      <c r="O37" s="190" t="s">
        <v>320</v>
      </c>
      <c r="P37" s="189" t="s">
        <v>319</v>
      </c>
      <c r="Q37" s="247">
        <f>Q48</f>
        <v>18</v>
      </c>
      <c r="R37" s="190" t="s">
        <v>320</v>
      </c>
      <c r="S37" s="631"/>
      <c r="T37" s="645"/>
      <c r="U37" s="574"/>
      <c r="V37" s="418"/>
      <c r="W37" s="418"/>
      <c r="X37" s="620"/>
      <c r="Y37" s="621"/>
      <c r="Z37" s="529"/>
      <c r="AA37" s="620"/>
      <c r="AB37" s="621"/>
      <c r="AC37" s="453"/>
      <c r="AD37" s="399"/>
      <c r="AE37" s="380"/>
      <c r="AF37" s="376"/>
      <c r="AG37" s="373"/>
      <c r="AH37" s="372"/>
      <c r="AI37" s="373"/>
      <c r="AJ37" s="372"/>
      <c r="AK37" s="373"/>
      <c r="AL37" s="573"/>
      <c r="AM37" s="373"/>
      <c r="AN37" s="573"/>
      <c r="AO37" s="373"/>
      <c r="AP37" s="573"/>
      <c r="AQ37" s="827"/>
      <c r="AR37" s="366"/>
      <c r="AS37" s="380"/>
      <c r="AT37" s="399"/>
      <c r="AU37" s="453"/>
      <c r="AV37" s="527"/>
      <c r="AW37" s="453"/>
      <c r="AX37" s="480"/>
      <c r="AY37" s="453"/>
      <c r="AZ37" s="527"/>
      <c r="BA37" s="529"/>
      <c r="BB37" s="544"/>
      <c r="BC37" s="537"/>
      <c r="BD37" s="667"/>
      <c r="BE37" s="482"/>
      <c r="BF37" s="688"/>
      <c r="BG37" s="482"/>
      <c r="BH37" s="667"/>
      <c r="BI37" s="529"/>
      <c r="BJ37" s="399"/>
      <c r="BK37" s="482"/>
      <c r="BL37" s="399"/>
      <c r="BM37" s="453"/>
      <c r="BN37" s="404"/>
      <c r="BO37" s="424"/>
      <c r="BP37" s="426"/>
      <c r="BQ37" s="424"/>
      <c r="BR37" s="689"/>
      <c r="BS37" s="449"/>
      <c r="BT37" s="480"/>
      <c r="BU37" s="493"/>
      <c r="BV37" s="502"/>
      <c r="BW37" s="482"/>
      <c r="BX37" s="519"/>
      <c r="BY37" s="453"/>
    </row>
    <row r="38" spans="2:77" ht="16.5" customHeight="1">
      <c r="B38" s="721"/>
      <c r="C38" s="730" t="s">
        <v>239</v>
      </c>
      <c r="D38" s="596" t="s">
        <v>254</v>
      </c>
      <c r="E38" s="598" t="s">
        <v>203</v>
      </c>
      <c r="F38" s="715" t="s">
        <v>267</v>
      </c>
      <c r="G38" s="649" t="s">
        <v>283</v>
      </c>
      <c r="H38" s="782" t="s">
        <v>313</v>
      </c>
      <c r="I38" s="783"/>
      <c r="J38" s="257">
        <v>2</v>
      </c>
      <c r="K38" s="358" t="s">
        <v>356</v>
      </c>
      <c r="L38" s="716" t="s">
        <v>114</v>
      </c>
      <c r="M38" s="630"/>
      <c r="N38" s="630"/>
      <c r="O38" s="642"/>
      <c r="P38" s="398" t="s">
        <v>114</v>
      </c>
      <c r="Q38" s="398"/>
      <c r="R38" s="440"/>
      <c r="S38" s="594">
        <f>Q51</f>
        <v>5</v>
      </c>
      <c r="T38" s="600" t="s">
        <v>129</v>
      </c>
      <c r="U38" s="429" t="s">
        <v>114</v>
      </c>
      <c r="V38" s="398"/>
      <c r="W38" s="398"/>
      <c r="X38" s="580">
        <f>S38*12*Y39</f>
        <v>480</v>
      </c>
      <c r="Y38" s="398"/>
      <c r="Z38" s="337" t="s">
        <v>127</v>
      </c>
      <c r="AA38" s="580">
        <f>S38*12*AB39</f>
        <v>1680</v>
      </c>
      <c r="AB38" s="398"/>
      <c r="AC38" s="333" t="s">
        <v>127</v>
      </c>
      <c r="AD38" s="384">
        <f>$AC$50*$AC$48</f>
        <v>240</v>
      </c>
      <c r="AE38" s="377" t="s">
        <v>523</v>
      </c>
      <c r="AF38" s="444">
        <f>AG48</f>
        <v>50</v>
      </c>
      <c r="AG38" s="471" t="s">
        <v>126</v>
      </c>
      <c r="AH38" s="433" t="s">
        <v>114</v>
      </c>
      <c r="AI38" s="588"/>
      <c r="AJ38" s="433" t="s">
        <v>115</v>
      </c>
      <c r="AK38" s="588"/>
      <c r="AL38" s="433" t="s">
        <v>114</v>
      </c>
      <c r="AM38" s="588"/>
      <c r="AN38" s="433" t="s">
        <v>114</v>
      </c>
      <c r="AO38" s="588"/>
      <c r="AP38" s="433" t="s">
        <v>114</v>
      </c>
      <c r="AQ38" s="384"/>
      <c r="AR38" s="444"/>
      <c r="AS38" s="377" t="s">
        <v>127</v>
      </c>
      <c r="AT38" s="384">
        <f>AD38+AF38+AR38</f>
        <v>290</v>
      </c>
      <c r="AU38" s="451" t="s">
        <v>127</v>
      </c>
      <c r="AV38" s="436">
        <f>AA38-AT38</f>
        <v>1390</v>
      </c>
      <c r="AW38" s="451" t="s">
        <v>127</v>
      </c>
      <c r="AX38" s="469">
        <f>$AX$45</f>
        <v>0</v>
      </c>
      <c r="AY38" s="451" t="s">
        <v>127</v>
      </c>
      <c r="AZ38" s="436">
        <v>0</v>
      </c>
      <c r="BA38" s="377" t="s">
        <v>127</v>
      </c>
      <c r="BB38" s="398" t="s">
        <v>231</v>
      </c>
      <c r="BC38" s="538"/>
      <c r="BD38" s="444" t="s">
        <v>231</v>
      </c>
      <c r="BE38" s="384"/>
      <c r="BF38" s="384"/>
      <c r="BG38" s="384"/>
      <c r="BH38" s="384"/>
      <c r="BI38" s="445"/>
      <c r="BJ38" s="444" t="s">
        <v>115</v>
      </c>
      <c r="BK38" s="384"/>
      <c r="BL38" s="384"/>
      <c r="BM38" s="437"/>
      <c r="BN38" s="436" t="s">
        <v>115</v>
      </c>
      <c r="BO38" s="384"/>
      <c r="BP38" s="384"/>
      <c r="BQ38" s="384"/>
      <c r="BR38" s="384"/>
      <c r="BS38" s="437"/>
      <c r="BT38" s="469">
        <f>IF(BR38=0,"",MIN(BD38,BF38,BH38))</f>
      </c>
      <c r="BU38" s="499">
        <f>IF(BR38=0,"","～")</f>
      </c>
      <c r="BV38" s="500" t="str">
        <f>IF(BR38=0,BD38,MAX(BD38,BF38,BH38))</f>
        <v>－</v>
      </c>
      <c r="BW38" s="471" t="s">
        <v>127</v>
      </c>
      <c r="BX38" s="500">
        <f>S38</f>
        <v>5</v>
      </c>
      <c r="BY38" s="451" t="s">
        <v>127</v>
      </c>
    </row>
    <row r="39" spans="2:77" ht="16.5" customHeight="1">
      <c r="B39" s="721"/>
      <c r="C39" s="730"/>
      <c r="D39" s="604"/>
      <c r="E39" s="605"/>
      <c r="F39" s="714"/>
      <c r="G39" s="649"/>
      <c r="H39" s="698" t="s">
        <v>358</v>
      </c>
      <c r="I39" s="699"/>
      <c r="J39" s="699"/>
      <c r="K39" s="699"/>
      <c r="L39" s="717"/>
      <c r="M39" s="632"/>
      <c r="N39" s="632"/>
      <c r="O39" s="645"/>
      <c r="P39" s="418"/>
      <c r="Q39" s="418"/>
      <c r="R39" s="544"/>
      <c r="S39" s="595"/>
      <c r="T39" s="601"/>
      <c r="U39" s="574"/>
      <c r="V39" s="418"/>
      <c r="W39" s="418"/>
      <c r="X39" s="188" t="s">
        <v>355</v>
      </c>
      <c r="Y39" s="255">
        <f>10-J38</f>
        <v>8</v>
      </c>
      <c r="Z39" s="340" t="s">
        <v>354</v>
      </c>
      <c r="AA39" s="188" t="s">
        <v>355</v>
      </c>
      <c r="AB39" s="255">
        <f>30-J38</f>
        <v>28</v>
      </c>
      <c r="AC39" s="332" t="s">
        <v>354</v>
      </c>
      <c r="AD39" s="385"/>
      <c r="AE39" s="378"/>
      <c r="AF39" s="375"/>
      <c r="AG39" s="371"/>
      <c r="AH39" s="369"/>
      <c r="AI39" s="589"/>
      <c r="AJ39" s="369"/>
      <c r="AK39" s="589"/>
      <c r="AL39" s="369"/>
      <c r="AM39" s="589"/>
      <c r="AN39" s="369"/>
      <c r="AO39" s="589"/>
      <c r="AP39" s="369"/>
      <c r="AQ39" s="385"/>
      <c r="AR39" s="375"/>
      <c r="AS39" s="378"/>
      <c r="AT39" s="385"/>
      <c r="AU39" s="452"/>
      <c r="AV39" s="438"/>
      <c r="AW39" s="452"/>
      <c r="AX39" s="470"/>
      <c r="AY39" s="452"/>
      <c r="AZ39" s="438"/>
      <c r="BA39" s="378"/>
      <c r="BB39" s="418"/>
      <c r="BC39" s="539"/>
      <c r="BD39" s="375"/>
      <c r="BE39" s="385"/>
      <c r="BF39" s="385"/>
      <c r="BG39" s="385"/>
      <c r="BH39" s="385"/>
      <c r="BI39" s="446"/>
      <c r="BJ39" s="375"/>
      <c r="BK39" s="385"/>
      <c r="BL39" s="385"/>
      <c r="BM39" s="439"/>
      <c r="BN39" s="438"/>
      <c r="BO39" s="385"/>
      <c r="BP39" s="385"/>
      <c r="BQ39" s="385"/>
      <c r="BR39" s="385"/>
      <c r="BS39" s="439"/>
      <c r="BT39" s="470"/>
      <c r="BU39" s="496"/>
      <c r="BV39" s="498"/>
      <c r="BW39" s="371"/>
      <c r="BX39" s="498"/>
      <c r="BY39" s="452"/>
    </row>
    <row r="40" spans="2:77" ht="21" customHeight="1">
      <c r="B40" s="721"/>
      <c r="C40" s="730" t="s">
        <v>240</v>
      </c>
      <c r="D40" s="596" t="s">
        <v>255</v>
      </c>
      <c r="E40" s="598" t="s">
        <v>204</v>
      </c>
      <c r="F40" s="715" t="s">
        <v>268</v>
      </c>
      <c r="G40" s="608" t="s">
        <v>284</v>
      </c>
      <c r="H40" s="203" t="s">
        <v>314</v>
      </c>
      <c r="I40" s="254">
        <v>3</v>
      </c>
      <c r="J40" s="178" t="s">
        <v>289</v>
      </c>
      <c r="K40" s="352" t="s">
        <v>310</v>
      </c>
      <c r="L40" s="652" t="s">
        <v>306</v>
      </c>
      <c r="M40" s="629">
        <f>I31*N41</f>
        <v>500</v>
      </c>
      <c r="N40" s="630"/>
      <c r="O40" s="173" t="s">
        <v>127</v>
      </c>
      <c r="P40" s="429">
        <f>I32*Q41</f>
        <v>1500</v>
      </c>
      <c r="Q40" s="398"/>
      <c r="R40" s="330" t="s">
        <v>127</v>
      </c>
      <c r="S40" s="594">
        <f>Q51</f>
        <v>5</v>
      </c>
      <c r="T40" s="600" t="s">
        <v>129</v>
      </c>
      <c r="U40" s="429" t="s">
        <v>114</v>
      </c>
      <c r="V40" s="398"/>
      <c r="W40" s="398"/>
      <c r="X40" s="580">
        <f>M40+P40+S40*12*Y41</f>
        <v>2180</v>
      </c>
      <c r="Y40" s="398"/>
      <c r="Z40" s="337" t="s">
        <v>127</v>
      </c>
      <c r="AA40" s="580">
        <f>M40+P40+S40*12*AB41</f>
        <v>2180</v>
      </c>
      <c r="AB40" s="398"/>
      <c r="AC40" s="333" t="s">
        <v>127</v>
      </c>
      <c r="AD40" s="384">
        <f>$AC$50*$AC$48</f>
        <v>240</v>
      </c>
      <c r="AE40" s="377" t="s">
        <v>439</v>
      </c>
      <c r="AF40" s="580">
        <f>AG46</f>
        <v>200</v>
      </c>
      <c r="AG40" s="471" t="s">
        <v>126</v>
      </c>
      <c r="AH40" s="433">
        <f>$AG$51</f>
        <v>0</v>
      </c>
      <c r="AI40" s="471" t="s">
        <v>127</v>
      </c>
      <c r="AJ40" s="429">
        <f>AN46</f>
        <v>100</v>
      </c>
      <c r="AK40" s="471" t="s">
        <v>127</v>
      </c>
      <c r="AL40" s="429">
        <f>AN48</f>
        <v>90</v>
      </c>
      <c r="AM40" s="471" t="s">
        <v>127</v>
      </c>
      <c r="AN40" s="429">
        <f>AN51</f>
        <v>40</v>
      </c>
      <c r="AO40" s="471" t="s">
        <v>127</v>
      </c>
      <c r="AP40" s="433" t="s">
        <v>114</v>
      </c>
      <c r="AQ40" s="384"/>
      <c r="AR40" s="444"/>
      <c r="AS40" s="377" t="s">
        <v>127</v>
      </c>
      <c r="AT40" s="384">
        <f>AD40+AF40+AH40+AJ40+AL40+AN40+AR40</f>
        <v>670</v>
      </c>
      <c r="AU40" s="451" t="s">
        <v>127</v>
      </c>
      <c r="AV40" s="436">
        <f>AA40-AT40</f>
        <v>1510</v>
      </c>
      <c r="AW40" s="451" t="s">
        <v>127</v>
      </c>
      <c r="AX40" s="469">
        <f>$AX$45</f>
        <v>0</v>
      </c>
      <c r="AY40" s="451" t="s">
        <v>127</v>
      </c>
      <c r="AZ40" s="436">
        <f>M40+P40-AT40-AX40</f>
        <v>1330</v>
      </c>
      <c r="BA40" s="377" t="s">
        <v>127</v>
      </c>
      <c r="BB40" s="440">
        <f>TRUNC(2011+2+I40)</f>
        <v>2016</v>
      </c>
      <c r="BC40" s="535">
        <f>BB40+$BA$50</f>
        <v>2041</v>
      </c>
      <c r="BD40" s="384">
        <f>AZ40/($BA$50*12)</f>
        <v>4.433333333333334</v>
      </c>
      <c r="BE40" s="471" t="s">
        <v>126</v>
      </c>
      <c r="BF40" s="682">
        <f>BD40+(AZ40-BD40*12*5)*($BH$49/100/12)</f>
        <v>5.2668</v>
      </c>
      <c r="BG40" s="471" t="s">
        <v>126</v>
      </c>
      <c r="BH40" s="384">
        <f>BD40+(AZ40-BD40*12*10)*($BH$50/100/12)</f>
        <v>5.4108833333333335</v>
      </c>
      <c r="BI40" s="377" t="s">
        <v>126</v>
      </c>
      <c r="BJ40" s="384">
        <f>AZ40+BL40</f>
        <v>1462.3294583333334</v>
      </c>
      <c r="BK40" s="471" t="s">
        <v>126</v>
      </c>
      <c r="BL40" s="384">
        <f>((AZ40-BD40*12*5)+(AZ40-BD40*(12*10-1)))*($BH$49/100/12)*5*12/2+((AZ40-BD40*12*10)+(AZ40-BD40*(12*$BA$50-1)))*($BH$50/100/12)*($BA$50-10)*12/2</f>
        <v>132.32945833333332</v>
      </c>
      <c r="BM40" s="451" t="s">
        <v>126</v>
      </c>
      <c r="BN40" s="403">
        <v>0</v>
      </c>
      <c r="BO40" s="424" t="s">
        <v>64</v>
      </c>
      <c r="BP40" s="433"/>
      <c r="BQ40" s="424" t="s">
        <v>64</v>
      </c>
      <c r="BR40" s="540">
        <f>IF(BL40-BN40&lt;0,0,IF(BL40-BP40&lt;0,0,MIN(BL40-BN40,BL40-BP40)))</f>
        <v>132.32945833333332</v>
      </c>
      <c r="BS40" s="451" t="s">
        <v>64</v>
      </c>
      <c r="BT40" s="472">
        <f>IF(BR40=0,"",MIN(BD40,BF40,BH40))</f>
        <v>4.433333333333334</v>
      </c>
      <c r="BU40" s="499" t="str">
        <f>IF(BR40=0,"","～")</f>
        <v>～</v>
      </c>
      <c r="BV40" s="500">
        <f>IF(BR40=0,BD40,MAX(BD40,BF40,BH40))</f>
        <v>5.4108833333333335</v>
      </c>
      <c r="BW40" s="471" t="s">
        <v>127</v>
      </c>
      <c r="BX40" s="500">
        <f>S40</f>
        <v>5</v>
      </c>
      <c r="BY40" s="451" t="s">
        <v>127</v>
      </c>
    </row>
    <row r="41" spans="2:77" ht="21" customHeight="1" thickBot="1">
      <c r="B41" s="721"/>
      <c r="C41" s="776"/>
      <c r="D41" s="690"/>
      <c r="E41" s="568"/>
      <c r="F41" s="779"/>
      <c r="G41" s="609"/>
      <c r="H41" s="784" t="s">
        <v>315</v>
      </c>
      <c r="I41" s="785"/>
      <c r="J41" s="785"/>
      <c r="K41" s="785"/>
      <c r="L41" s="653"/>
      <c r="M41" s="189" t="s">
        <v>319</v>
      </c>
      <c r="N41" s="236">
        <f>M50</f>
        <v>2.5</v>
      </c>
      <c r="O41" s="190" t="s">
        <v>320</v>
      </c>
      <c r="P41" s="189" t="s">
        <v>319</v>
      </c>
      <c r="Q41" s="247">
        <f>Q46</f>
        <v>15</v>
      </c>
      <c r="R41" s="190" t="s">
        <v>320</v>
      </c>
      <c r="S41" s="595"/>
      <c r="T41" s="601"/>
      <c r="U41" s="574"/>
      <c r="V41" s="418"/>
      <c r="W41" s="418"/>
      <c r="X41" s="192" t="s">
        <v>355</v>
      </c>
      <c r="Y41" s="259">
        <f>I40</f>
        <v>3</v>
      </c>
      <c r="Z41" s="339" t="s">
        <v>354</v>
      </c>
      <c r="AA41" s="192" t="s">
        <v>355</v>
      </c>
      <c r="AB41" s="249">
        <f>I40</f>
        <v>3</v>
      </c>
      <c r="AC41" s="335" t="s">
        <v>354</v>
      </c>
      <c r="AD41" s="385"/>
      <c r="AE41" s="378"/>
      <c r="AF41" s="366"/>
      <c r="AG41" s="373"/>
      <c r="AH41" s="372"/>
      <c r="AI41" s="373"/>
      <c r="AJ41" s="573"/>
      <c r="AK41" s="373"/>
      <c r="AL41" s="573"/>
      <c r="AM41" s="373"/>
      <c r="AN41" s="573"/>
      <c r="AO41" s="373"/>
      <c r="AP41" s="646"/>
      <c r="AQ41" s="401"/>
      <c r="AR41" s="375"/>
      <c r="AS41" s="378"/>
      <c r="AT41" s="385"/>
      <c r="AU41" s="452"/>
      <c r="AV41" s="438"/>
      <c r="AW41" s="452"/>
      <c r="AX41" s="470"/>
      <c r="AY41" s="452"/>
      <c r="AZ41" s="704"/>
      <c r="BA41" s="378"/>
      <c r="BB41" s="442"/>
      <c r="BC41" s="703"/>
      <c r="BD41" s="385"/>
      <c r="BE41" s="371"/>
      <c r="BF41" s="683"/>
      <c r="BG41" s="371"/>
      <c r="BH41" s="385"/>
      <c r="BI41" s="378"/>
      <c r="BJ41" s="385"/>
      <c r="BK41" s="371"/>
      <c r="BL41" s="385"/>
      <c r="BM41" s="452"/>
      <c r="BN41" s="447"/>
      <c r="BO41" s="435"/>
      <c r="BP41" s="434"/>
      <c r="BQ41" s="435"/>
      <c r="BR41" s="541"/>
      <c r="BS41" s="478"/>
      <c r="BT41" s="503"/>
      <c r="BU41" s="512"/>
      <c r="BV41" s="517"/>
      <c r="BW41" s="371"/>
      <c r="BX41" s="498"/>
      <c r="BY41" s="452"/>
    </row>
    <row r="42" spans="2:77" ht="39" customHeight="1" thickBot="1">
      <c r="B42" s="590" t="s">
        <v>62</v>
      </c>
      <c r="C42" s="591"/>
      <c r="D42" s="591"/>
      <c r="E42" s="591"/>
      <c r="F42" s="591"/>
      <c r="G42" s="591"/>
      <c r="H42" s="590"/>
      <c r="I42" s="591"/>
      <c r="J42" s="591"/>
      <c r="K42" s="591"/>
      <c r="L42" s="348"/>
      <c r="M42" s="591"/>
      <c r="N42" s="591"/>
      <c r="O42" s="592"/>
      <c r="P42" s="593"/>
      <c r="Q42" s="591"/>
      <c r="R42" s="592"/>
      <c r="S42" s="622"/>
      <c r="T42" s="623"/>
      <c r="U42" s="489"/>
      <c r="V42" s="576"/>
      <c r="W42" s="576"/>
      <c r="X42" s="575" t="s">
        <v>389</v>
      </c>
      <c r="Y42" s="576"/>
      <c r="Z42" s="396"/>
      <c r="AA42" s="575" t="s">
        <v>390</v>
      </c>
      <c r="AB42" s="576"/>
      <c r="AC42" s="490"/>
      <c r="AD42" s="395" t="s">
        <v>533</v>
      </c>
      <c r="AE42" s="396"/>
      <c r="AF42" s="624"/>
      <c r="AG42" s="428"/>
      <c r="AH42" s="602" t="s">
        <v>391</v>
      </c>
      <c r="AI42" s="428"/>
      <c r="AJ42" s="602" t="s">
        <v>392</v>
      </c>
      <c r="AK42" s="428"/>
      <c r="AL42" s="602" t="s">
        <v>393</v>
      </c>
      <c r="AM42" s="428"/>
      <c r="AN42" s="602" t="s">
        <v>394</v>
      </c>
      <c r="AO42" s="428"/>
      <c r="AP42" s="602" t="s">
        <v>395</v>
      </c>
      <c r="AQ42" s="504"/>
      <c r="AR42" s="625" t="s">
        <v>427</v>
      </c>
      <c r="AS42" s="626"/>
      <c r="AT42" s="504"/>
      <c r="AU42" s="522"/>
      <c r="AV42" s="427" t="s">
        <v>401</v>
      </c>
      <c r="AW42" s="522"/>
      <c r="AX42" s="427" t="s">
        <v>399</v>
      </c>
      <c r="AY42" s="522"/>
      <c r="AZ42" s="427" t="s">
        <v>398</v>
      </c>
      <c r="BA42" s="758"/>
      <c r="BB42" s="562" t="s">
        <v>421</v>
      </c>
      <c r="BC42" s="562"/>
      <c r="BD42" s="562"/>
      <c r="BE42" s="562"/>
      <c r="BF42" s="562"/>
      <c r="BG42" s="562"/>
      <c r="BH42" s="562"/>
      <c r="BI42" s="562"/>
      <c r="BJ42" s="562"/>
      <c r="BK42" s="562"/>
      <c r="BL42" s="562"/>
      <c r="BM42" s="563"/>
      <c r="BN42" s="427" t="s">
        <v>437</v>
      </c>
      <c r="BO42" s="428"/>
      <c r="BP42" s="610" t="s">
        <v>428</v>
      </c>
      <c r="BQ42" s="611"/>
      <c r="BR42" s="489" t="s">
        <v>438</v>
      </c>
      <c r="BS42" s="490"/>
      <c r="BT42" s="427" t="s">
        <v>442</v>
      </c>
      <c r="BU42" s="504"/>
      <c r="BV42" s="504"/>
      <c r="BW42" s="428"/>
      <c r="BX42" s="504" t="s">
        <v>447</v>
      </c>
      <c r="BY42" s="522"/>
    </row>
    <row r="43" ht="13.5" thickBot="1"/>
    <row r="44" spans="2:71" ht="13.5" customHeight="1" thickBot="1">
      <c r="B44" s="523" t="s">
        <v>472</v>
      </c>
      <c r="C44" s="524"/>
      <c r="D44" s="524"/>
      <c r="E44" s="524"/>
      <c r="F44" s="525"/>
      <c r="H44" s="567" t="s">
        <v>324</v>
      </c>
      <c r="I44" s="420"/>
      <c r="J44" s="420"/>
      <c r="K44" s="421"/>
      <c r="L44" s="567" t="s">
        <v>325</v>
      </c>
      <c r="M44" s="420"/>
      <c r="N44" s="420"/>
      <c r="O44" s="421"/>
      <c r="P44" s="567" t="s">
        <v>334</v>
      </c>
      <c r="Q44" s="420"/>
      <c r="R44" s="420"/>
      <c r="S44" s="420"/>
      <c r="T44" s="421"/>
      <c r="U44" s="567" t="s">
        <v>349</v>
      </c>
      <c r="V44" s="420"/>
      <c r="W44" s="421"/>
      <c r="AB44" s="386" t="s">
        <v>360</v>
      </c>
      <c r="AC44" s="387"/>
      <c r="AD44" s="387"/>
      <c r="AE44" s="388"/>
      <c r="AF44" s="705" t="s">
        <v>372</v>
      </c>
      <c r="AG44" s="706"/>
      <c r="AH44" s="706"/>
      <c r="AI44" s="706"/>
      <c r="AJ44" s="706"/>
      <c r="AK44" s="567" t="s">
        <v>374</v>
      </c>
      <c r="AL44" s="420"/>
      <c r="AM44" s="420"/>
      <c r="AN44" s="420"/>
      <c r="AO44" s="420"/>
      <c r="AP44" s="420"/>
      <c r="AQ44" s="420"/>
      <c r="AR44" s="420"/>
      <c r="AS44" s="421"/>
      <c r="AW44" s="567" t="s">
        <v>402</v>
      </c>
      <c r="AX44" s="420"/>
      <c r="AY44" s="421"/>
      <c r="AZ44" s="567" t="s">
        <v>404</v>
      </c>
      <c r="BA44" s="420"/>
      <c r="BB44" s="420"/>
      <c r="BC44" s="420"/>
      <c r="BD44" s="567" t="s">
        <v>411</v>
      </c>
      <c r="BE44" s="420"/>
      <c r="BF44" s="420"/>
      <c r="BG44" s="420"/>
      <c r="BH44" s="420"/>
      <c r="BI44" s="421"/>
      <c r="BJ44" s="567" t="s">
        <v>516</v>
      </c>
      <c r="BK44" s="420"/>
      <c r="BL44" s="420"/>
      <c r="BM44" s="421"/>
      <c r="BN44" s="420" t="s">
        <v>440</v>
      </c>
      <c r="BO44" s="420"/>
      <c r="BP44" s="420"/>
      <c r="BQ44" s="420"/>
      <c r="BR44" s="420"/>
      <c r="BS44" s="421"/>
    </row>
    <row r="45" spans="2:71" ht="12.75" customHeight="1">
      <c r="B45" s="232" t="s">
        <v>475</v>
      </c>
      <c r="C45" s="3"/>
      <c r="D45" s="218"/>
      <c r="E45" s="218"/>
      <c r="F45" s="239"/>
      <c r="H45" s="650" t="s">
        <v>302</v>
      </c>
      <c r="I45" s="651"/>
      <c r="J45" s="651"/>
      <c r="K45" s="796"/>
      <c r="L45" s="807" t="s">
        <v>326</v>
      </c>
      <c r="M45" s="808"/>
      <c r="N45" s="808"/>
      <c r="O45" s="809"/>
      <c r="P45" s="807" t="s">
        <v>335</v>
      </c>
      <c r="Q45" s="808"/>
      <c r="R45" s="808"/>
      <c r="S45" s="808"/>
      <c r="T45" s="809"/>
      <c r="U45" s="392" t="s">
        <v>359</v>
      </c>
      <c r="V45" s="393"/>
      <c r="W45" s="394"/>
      <c r="AB45" s="389" t="s">
        <v>534</v>
      </c>
      <c r="AC45" s="390"/>
      <c r="AD45" s="390"/>
      <c r="AE45" s="391"/>
      <c r="AF45" s="392" t="s">
        <v>376</v>
      </c>
      <c r="AG45" s="393"/>
      <c r="AH45" s="393"/>
      <c r="AI45" s="393"/>
      <c r="AJ45" s="393"/>
      <c r="AK45" s="268" t="s">
        <v>387</v>
      </c>
      <c r="AL45" s="269"/>
      <c r="AM45" s="269"/>
      <c r="AN45" s="269"/>
      <c r="AO45" s="269"/>
      <c r="AP45" s="233"/>
      <c r="AQ45" s="233"/>
      <c r="AR45" s="233"/>
      <c r="AS45" s="270"/>
      <c r="AW45" s="216"/>
      <c r="AX45" s="263">
        <v>0</v>
      </c>
      <c r="AY45" s="279" t="s">
        <v>373</v>
      </c>
      <c r="AZ45" s="389" t="s">
        <v>410</v>
      </c>
      <c r="BA45" s="390"/>
      <c r="BB45" s="390"/>
      <c r="BC45" s="390"/>
      <c r="BD45" s="392" t="s">
        <v>412</v>
      </c>
      <c r="BE45" s="393"/>
      <c r="BF45" s="393"/>
      <c r="BG45" s="393"/>
      <c r="BH45" s="393"/>
      <c r="BI45" s="394"/>
      <c r="BJ45" s="830" t="s">
        <v>517</v>
      </c>
      <c r="BK45" s="831"/>
      <c r="BL45" s="831"/>
      <c r="BM45" s="832"/>
      <c r="BN45" s="390" t="s">
        <v>441</v>
      </c>
      <c r="BO45" s="390"/>
      <c r="BP45" s="390"/>
      <c r="BQ45" s="390"/>
      <c r="BR45" s="390"/>
      <c r="BS45" s="391"/>
    </row>
    <row r="46" spans="2:71" ht="12.75">
      <c r="B46" s="232" t="s">
        <v>473</v>
      </c>
      <c r="C46" s="263" t="s">
        <v>474</v>
      </c>
      <c r="D46" s="218" t="s">
        <v>519</v>
      </c>
      <c r="E46" s="218"/>
      <c r="F46" s="239"/>
      <c r="H46" s="199" t="s">
        <v>285</v>
      </c>
      <c r="I46" s="208">
        <v>300</v>
      </c>
      <c r="J46" s="201" t="s">
        <v>286</v>
      </c>
      <c r="K46" s="174"/>
      <c r="L46" s="225"/>
      <c r="M46" s="229">
        <v>1</v>
      </c>
      <c r="N46" s="805" t="s">
        <v>323</v>
      </c>
      <c r="O46" s="806"/>
      <c r="P46" s="225"/>
      <c r="Q46" s="230">
        <v>15</v>
      </c>
      <c r="R46" s="228" t="s">
        <v>336</v>
      </c>
      <c r="S46" s="228"/>
      <c r="T46" s="10"/>
      <c r="U46" s="392"/>
      <c r="V46" s="393"/>
      <c r="W46" s="394"/>
      <c r="AB46" s="392"/>
      <c r="AC46" s="393"/>
      <c r="AD46" s="393"/>
      <c r="AE46" s="394"/>
      <c r="AF46" s="264"/>
      <c r="AG46" s="265">
        <v>200</v>
      </c>
      <c r="AH46" s="228" t="s">
        <v>373</v>
      </c>
      <c r="AI46" s="228"/>
      <c r="AJ46" s="228"/>
      <c r="AK46" s="271"/>
      <c r="AL46" s="8"/>
      <c r="AM46" s="8"/>
      <c r="AN46" s="276">
        <v>100</v>
      </c>
      <c r="AO46" s="272" t="s">
        <v>373</v>
      </c>
      <c r="AP46" s="272"/>
      <c r="AQ46" s="228"/>
      <c r="AR46" s="228"/>
      <c r="AS46" s="242"/>
      <c r="AW46" s="392" t="s">
        <v>403</v>
      </c>
      <c r="AX46" s="393"/>
      <c r="AY46" s="394"/>
      <c r="AZ46" s="392"/>
      <c r="BA46" s="393"/>
      <c r="BB46" s="393"/>
      <c r="BC46" s="393"/>
      <c r="BD46" s="392"/>
      <c r="BE46" s="393"/>
      <c r="BF46" s="393"/>
      <c r="BG46" s="393"/>
      <c r="BH46" s="393"/>
      <c r="BI46" s="394"/>
      <c r="BJ46" s="833"/>
      <c r="BK46" s="834"/>
      <c r="BL46" s="834"/>
      <c r="BM46" s="835"/>
      <c r="BN46" s="393"/>
      <c r="BO46" s="393"/>
      <c r="BP46" s="393"/>
      <c r="BQ46" s="393"/>
      <c r="BR46" s="393"/>
      <c r="BS46" s="394"/>
    </row>
    <row r="47" spans="2:71" ht="12.75" customHeight="1">
      <c r="B47" s="232" t="s">
        <v>476</v>
      </c>
      <c r="C47" s="218"/>
      <c r="D47" s="218"/>
      <c r="E47" s="218"/>
      <c r="F47" s="239"/>
      <c r="H47" s="199" t="s">
        <v>288</v>
      </c>
      <c r="I47" s="208">
        <v>100</v>
      </c>
      <c r="J47" s="201" t="s">
        <v>286</v>
      </c>
      <c r="K47" s="206"/>
      <c r="L47" s="820" t="s">
        <v>327</v>
      </c>
      <c r="M47" s="821"/>
      <c r="N47" s="821"/>
      <c r="O47" s="822"/>
      <c r="P47" s="360" t="s">
        <v>337</v>
      </c>
      <c r="Q47" s="361"/>
      <c r="R47" s="361"/>
      <c r="S47" s="361"/>
      <c r="T47" s="362"/>
      <c r="U47" s="392"/>
      <c r="V47" s="393"/>
      <c r="W47" s="394"/>
      <c r="AB47" s="343" t="s">
        <v>361</v>
      </c>
      <c r="AC47" s="344"/>
      <c r="AD47" s="344"/>
      <c r="AE47" s="345"/>
      <c r="AF47" s="577" t="s">
        <v>375</v>
      </c>
      <c r="AG47" s="578"/>
      <c r="AH47" s="578"/>
      <c r="AI47" s="578"/>
      <c r="AJ47" s="578"/>
      <c r="AK47" s="273" t="s">
        <v>377</v>
      </c>
      <c r="AL47" s="274"/>
      <c r="AM47" s="274"/>
      <c r="AN47" s="274"/>
      <c r="AO47" s="274"/>
      <c r="AP47" s="226"/>
      <c r="AQ47" s="226"/>
      <c r="AR47" s="226"/>
      <c r="AS47" s="275"/>
      <c r="AW47" s="392"/>
      <c r="AX47" s="393"/>
      <c r="AY47" s="394"/>
      <c r="AZ47" s="392"/>
      <c r="BA47" s="393"/>
      <c r="BB47" s="393"/>
      <c r="BC47" s="393"/>
      <c r="BD47" s="577" t="s">
        <v>422</v>
      </c>
      <c r="BE47" s="578"/>
      <c r="BF47" s="578"/>
      <c r="BG47" s="578"/>
      <c r="BH47" s="578"/>
      <c r="BI47" s="768"/>
      <c r="BJ47" s="833"/>
      <c r="BK47" s="834"/>
      <c r="BL47" s="834"/>
      <c r="BM47" s="835"/>
      <c r="BN47" s="393"/>
      <c r="BO47" s="393"/>
      <c r="BP47" s="393"/>
      <c r="BQ47" s="393"/>
      <c r="BR47" s="393"/>
      <c r="BS47" s="394"/>
    </row>
    <row r="48" spans="2:71" ht="13.5" thickBot="1">
      <c r="B48" s="232" t="s">
        <v>477</v>
      </c>
      <c r="C48" s="218"/>
      <c r="D48" s="218"/>
      <c r="E48" s="218"/>
      <c r="F48" s="239"/>
      <c r="H48" s="780" t="s">
        <v>312</v>
      </c>
      <c r="I48" s="781"/>
      <c r="J48" s="781"/>
      <c r="K48" s="797"/>
      <c r="L48" s="227"/>
      <c r="M48" s="230">
        <v>1.5</v>
      </c>
      <c r="N48" s="805" t="s">
        <v>323</v>
      </c>
      <c r="O48" s="806"/>
      <c r="P48" s="245"/>
      <c r="Q48" s="231">
        <v>18</v>
      </c>
      <c r="R48" s="617" t="s">
        <v>336</v>
      </c>
      <c r="S48" s="617"/>
      <c r="T48" s="6"/>
      <c r="U48" s="243">
        <v>0.8</v>
      </c>
      <c r="V48" s="617" t="s">
        <v>323</v>
      </c>
      <c r="W48" s="818"/>
      <c r="AB48" s="217"/>
      <c r="AC48" s="263">
        <v>0.8</v>
      </c>
      <c r="AD48" s="345" t="s">
        <v>364</v>
      </c>
      <c r="AE48" s="4"/>
      <c r="AF48" s="219"/>
      <c r="AG48" s="231">
        <v>50</v>
      </c>
      <c r="AH48" s="220" t="s">
        <v>373</v>
      </c>
      <c r="AI48" s="220"/>
      <c r="AJ48" s="220"/>
      <c r="AK48" s="217"/>
      <c r="AL48" s="266" t="s">
        <v>379</v>
      </c>
      <c r="AM48" s="266"/>
      <c r="AN48" s="277">
        <v>90</v>
      </c>
      <c r="AO48" s="266" t="s">
        <v>373</v>
      </c>
      <c r="AP48" s="218"/>
      <c r="AQ48" s="218"/>
      <c r="AR48" s="218"/>
      <c r="AS48" s="239"/>
      <c r="AW48" s="363"/>
      <c r="AX48" s="364"/>
      <c r="AY48" s="365"/>
      <c r="AZ48" s="363"/>
      <c r="BA48" s="364"/>
      <c r="BB48" s="364"/>
      <c r="BC48" s="364"/>
      <c r="BD48" s="217"/>
      <c r="BE48" s="578" t="s">
        <v>414</v>
      </c>
      <c r="BF48" s="578"/>
      <c r="BG48" s="578"/>
      <c r="BH48" s="280">
        <v>0</v>
      </c>
      <c r="BI48" s="239" t="s">
        <v>416</v>
      </c>
      <c r="BJ48" s="833"/>
      <c r="BK48" s="834"/>
      <c r="BL48" s="834"/>
      <c r="BM48" s="835"/>
      <c r="BN48" s="393"/>
      <c r="BO48" s="393"/>
      <c r="BP48" s="393"/>
      <c r="BQ48" s="393"/>
      <c r="BR48" s="393"/>
      <c r="BS48" s="394"/>
    </row>
    <row r="49" spans="2:71" ht="13.5" thickBot="1">
      <c r="B49" s="232" t="s">
        <v>518</v>
      </c>
      <c r="C49" s="218"/>
      <c r="D49" s="218"/>
      <c r="E49" s="218"/>
      <c r="F49" s="239"/>
      <c r="H49" s="199" t="s">
        <v>285</v>
      </c>
      <c r="I49" s="208">
        <v>200</v>
      </c>
      <c r="J49" s="201" t="s">
        <v>286</v>
      </c>
      <c r="K49" s="174"/>
      <c r="L49" s="820" t="s">
        <v>328</v>
      </c>
      <c r="M49" s="821"/>
      <c r="N49" s="821"/>
      <c r="O49" s="822"/>
      <c r="P49" s="567" t="s">
        <v>338</v>
      </c>
      <c r="Q49" s="420"/>
      <c r="R49" s="420"/>
      <c r="S49" s="420"/>
      <c r="T49" s="421"/>
      <c r="U49" s="567" t="s">
        <v>539</v>
      </c>
      <c r="V49" s="420"/>
      <c r="W49" s="421"/>
      <c r="AB49" s="343" t="s">
        <v>362</v>
      </c>
      <c r="AC49" s="344"/>
      <c r="AD49" s="344"/>
      <c r="AE49" s="344"/>
      <c r="AF49" s="567" t="s">
        <v>528</v>
      </c>
      <c r="AG49" s="420"/>
      <c r="AH49" s="420"/>
      <c r="AI49" s="420"/>
      <c r="AJ49" s="421"/>
      <c r="AK49" s="271"/>
      <c r="AL49" s="272" t="s">
        <v>378</v>
      </c>
      <c r="AM49" s="272"/>
      <c r="AN49" s="276">
        <v>0</v>
      </c>
      <c r="AO49" s="272" t="s">
        <v>384</v>
      </c>
      <c r="AP49" s="228"/>
      <c r="AQ49" s="228"/>
      <c r="AR49" s="228"/>
      <c r="AS49" s="242"/>
      <c r="AZ49" s="567" t="s">
        <v>408</v>
      </c>
      <c r="BA49" s="420"/>
      <c r="BB49" s="420"/>
      <c r="BC49" s="421"/>
      <c r="BD49" s="217"/>
      <c r="BE49" s="578" t="s">
        <v>413</v>
      </c>
      <c r="BF49" s="578"/>
      <c r="BG49" s="578"/>
      <c r="BH49" s="280">
        <v>0.94</v>
      </c>
      <c r="BI49" s="239" t="s">
        <v>416</v>
      </c>
      <c r="BJ49" s="833"/>
      <c r="BK49" s="834"/>
      <c r="BL49" s="834"/>
      <c r="BM49" s="835"/>
      <c r="BN49" s="393"/>
      <c r="BO49" s="393"/>
      <c r="BP49" s="393"/>
      <c r="BQ49" s="393"/>
      <c r="BR49" s="393"/>
      <c r="BS49" s="394"/>
    </row>
    <row r="50" spans="2:71" ht="13.5" thickBot="1">
      <c r="B50" s="232" t="s">
        <v>478</v>
      </c>
      <c r="C50" s="218"/>
      <c r="D50" s="218"/>
      <c r="E50" s="218"/>
      <c r="F50" s="239"/>
      <c r="H50" s="205" t="s">
        <v>288</v>
      </c>
      <c r="I50" s="209">
        <v>100</v>
      </c>
      <c r="J50" s="204" t="s">
        <v>286</v>
      </c>
      <c r="K50" s="175"/>
      <c r="L50" s="219"/>
      <c r="M50" s="231">
        <v>2.5</v>
      </c>
      <c r="N50" s="617" t="s">
        <v>323</v>
      </c>
      <c r="O50" s="818"/>
      <c r="P50" s="577" t="s">
        <v>347</v>
      </c>
      <c r="Q50" s="578"/>
      <c r="R50" s="578"/>
      <c r="S50" s="578"/>
      <c r="T50" s="768"/>
      <c r="U50" s="389" t="s">
        <v>540</v>
      </c>
      <c r="V50" s="390"/>
      <c r="W50" s="391"/>
      <c r="AB50" s="240"/>
      <c r="AC50" s="231">
        <v>300</v>
      </c>
      <c r="AD50" s="350" t="s">
        <v>363</v>
      </c>
      <c r="AE50" s="5"/>
      <c r="AF50" s="807" t="s">
        <v>529</v>
      </c>
      <c r="AG50" s="808"/>
      <c r="AH50" s="808"/>
      <c r="AI50" s="808"/>
      <c r="AJ50" s="809"/>
      <c r="AK50" s="273" t="s">
        <v>380</v>
      </c>
      <c r="AL50" s="274"/>
      <c r="AM50" s="274"/>
      <c r="AN50" s="274"/>
      <c r="AO50" s="274"/>
      <c r="AP50" s="226"/>
      <c r="AQ50" s="226"/>
      <c r="AR50" s="226"/>
      <c r="AS50" s="275"/>
      <c r="AZ50" s="216"/>
      <c r="BA50" s="263">
        <v>25</v>
      </c>
      <c r="BB50" s="218" t="s">
        <v>289</v>
      </c>
      <c r="BC50" s="239"/>
      <c r="BD50" s="216"/>
      <c r="BE50" s="578" t="s">
        <v>415</v>
      </c>
      <c r="BF50" s="578"/>
      <c r="BG50" s="578"/>
      <c r="BH50" s="280">
        <v>1.47</v>
      </c>
      <c r="BI50" s="239" t="s">
        <v>416</v>
      </c>
      <c r="BJ50" s="833"/>
      <c r="BK50" s="834"/>
      <c r="BL50" s="834"/>
      <c r="BM50" s="835"/>
      <c r="BN50" s="393"/>
      <c r="BO50" s="393"/>
      <c r="BP50" s="393"/>
      <c r="BQ50" s="393"/>
      <c r="BR50" s="393"/>
      <c r="BS50" s="394"/>
    </row>
    <row r="51" spans="2:71" ht="13.5" thickBot="1">
      <c r="B51" s="232" t="s">
        <v>479</v>
      </c>
      <c r="C51" s="218"/>
      <c r="D51" s="218"/>
      <c r="E51" s="218"/>
      <c r="F51" s="239"/>
      <c r="H51" s="798" t="s">
        <v>291</v>
      </c>
      <c r="I51" s="799"/>
      <c r="J51" s="799"/>
      <c r="K51" s="800"/>
      <c r="L51" s="567" t="s">
        <v>329</v>
      </c>
      <c r="M51" s="420"/>
      <c r="N51" s="420"/>
      <c r="O51" s="421"/>
      <c r="P51" s="225"/>
      <c r="Q51" s="230">
        <v>5</v>
      </c>
      <c r="R51" s="228" t="s">
        <v>339</v>
      </c>
      <c r="S51" s="228"/>
      <c r="T51" s="242"/>
      <c r="U51" s="392"/>
      <c r="V51" s="393"/>
      <c r="W51" s="394"/>
      <c r="AB51" s="215"/>
      <c r="AC51" s="215"/>
      <c r="AD51" s="215"/>
      <c r="AE51" s="215"/>
      <c r="AF51" s="227"/>
      <c r="AG51" s="230">
        <v>0</v>
      </c>
      <c r="AH51" s="354" t="s">
        <v>373</v>
      </c>
      <c r="AI51" s="354"/>
      <c r="AJ51" s="355"/>
      <c r="AK51" s="267"/>
      <c r="AL51" s="266" t="s">
        <v>381</v>
      </c>
      <c r="AM51" s="266"/>
      <c r="AN51" s="277">
        <v>40</v>
      </c>
      <c r="AO51" s="266" t="s">
        <v>373</v>
      </c>
      <c r="AP51" s="218"/>
      <c r="AQ51" s="218"/>
      <c r="AR51" s="218"/>
      <c r="AS51" s="239"/>
      <c r="AZ51" s="216" t="s">
        <v>420</v>
      </c>
      <c r="BA51" s="3"/>
      <c r="BB51" s="3"/>
      <c r="BC51" s="4"/>
      <c r="BD51" s="707" t="s">
        <v>417</v>
      </c>
      <c r="BE51" s="401"/>
      <c r="BF51" s="401"/>
      <c r="BG51" s="401"/>
      <c r="BH51" s="401"/>
      <c r="BI51" s="708"/>
      <c r="BJ51" s="833"/>
      <c r="BK51" s="834"/>
      <c r="BL51" s="834"/>
      <c r="BM51" s="835"/>
      <c r="BN51" s="364"/>
      <c r="BO51" s="364"/>
      <c r="BP51" s="364"/>
      <c r="BQ51" s="364"/>
      <c r="BR51" s="364"/>
      <c r="BS51" s="365"/>
    </row>
    <row r="52" spans="2:71" ht="13.5" thickBot="1">
      <c r="B52" s="232" t="s">
        <v>524</v>
      </c>
      <c r="C52" s="218"/>
      <c r="D52" s="218"/>
      <c r="E52" s="218"/>
      <c r="F52" s="239"/>
      <c r="H52" s="199" t="s">
        <v>285</v>
      </c>
      <c r="I52" s="208">
        <v>1500</v>
      </c>
      <c r="J52" s="179" t="s">
        <v>287</v>
      </c>
      <c r="K52" s="174"/>
      <c r="L52" s="222" t="s">
        <v>345</v>
      </c>
      <c r="M52" s="233"/>
      <c r="N52" s="223"/>
      <c r="O52" s="224"/>
      <c r="P52" s="820" t="s">
        <v>348</v>
      </c>
      <c r="Q52" s="821"/>
      <c r="R52" s="821"/>
      <c r="S52" s="821"/>
      <c r="T52" s="822"/>
      <c r="U52" s="363"/>
      <c r="V52" s="364"/>
      <c r="W52" s="365"/>
      <c r="AF52" s="343" t="s">
        <v>530</v>
      </c>
      <c r="AG52" s="3"/>
      <c r="AH52" s="3"/>
      <c r="AI52" s="3"/>
      <c r="AJ52" s="4"/>
      <c r="AK52" s="225"/>
      <c r="AL52" s="272" t="s">
        <v>382</v>
      </c>
      <c r="AM52" s="272"/>
      <c r="AN52" s="276">
        <v>0</v>
      </c>
      <c r="AO52" s="272" t="s">
        <v>384</v>
      </c>
      <c r="AP52" s="8"/>
      <c r="AQ52" s="8"/>
      <c r="AR52" s="8"/>
      <c r="AS52" s="10"/>
      <c r="AZ52" s="282" t="s">
        <v>419</v>
      </c>
      <c r="BA52" s="231">
        <v>20</v>
      </c>
      <c r="BB52" s="220" t="s">
        <v>409</v>
      </c>
      <c r="BC52" s="235"/>
      <c r="BD52" s="392" t="s">
        <v>418</v>
      </c>
      <c r="BE52" s="393"/>
      <c r="BF52" s="393"/>
      <c r="BG52" s="393"/>
      <c r="BH52" s="393"/>
      <c r="BI52" s="394"/>
      <c r="BJ52" s="833"/>
      <c r="BK52" s="834"/>
      <c r="BL52" s="834"/>
      <c r="BM52" s="835"/>
      <c r="BN52" s="215"/>
      <c r="BO52" s="215"/>
      <c r="BP52" s="215"/>
      <c r="BQ52" s="215"/>
      <c r="BR52" s="215"/>
      <c r="BS52" s="215"/>
    </row>
    <row r="53" spans="2:71" ht="13.5" thickBot="1">
      <c r="B53" s="234" t="s">
        <v>525</v>
      </c>
      <c r="C53" s="221"/>
      <c r="D53" s="221"/>
      <c r="E53" s="221"/>
      <c r="F53" s="235"/>
      <c r="H53" s="199" t="s">
        <v>288</v>
      </c>
      <c r="I53" s="208">
        <v>1000</v>
      </c>
      <c r="J53" s="179" t="s">
        <v>287</v>
      </c>
      <c r="K53" s="262">
        <f>I53*0.8/I54</f>
        <v>80</v>
      </c>
      <c r="L53" s="219" t="s">
        <v>330</v>
      </c>
      <c r="M53" s="220"/>
      <c r="N53" s="231">
        <v>1</v>
      </c>
      <c r="O53" s="235" t="s">
        <v>331</v>
      </c>
      <c r="P53" s="240"/>
      <c r="Q53" s="244">
        <v>2.5</v>
      </c>
      <c r="R53" s="220" t="s">
        <v>339</v>
      </c>
      <c r="S53" s="220"/>
      <c r="T53" s="235"/>
      <c r="U53" s="215"/>
      <c r="V53" s="215"/>
      <c r="AF53" s="227"/>
      <c r="AG53" s="230">
        <v>0</v>
      </c>
      <c r="AH53" s="354" t="s">
        <v>373</v>
      </c>
      <c r="AI53" s="354"/>
      <c r="AJ53" s="355"/>
      <c r="AK53" s="216" t="s">
        <v>383</v>
      </c>
      <c r="AL53" s="266"/>
      <c r="AM53" s="3"/>
      <c r="AN53" s="3"/>
      <c r="AO53" s="3"/>
      <c r="AP53" s="3"/>
      <c r="AQ53" s="3"/>
      <c r="AR53" s="3"/>
      <c r="AS53" s="4"/>
      <c r="BD53" s="392"/>
      <c r="BE53" s="393"/>
      <c r="BF53" s="393"/>
      <c r="BG53" s="393"/>
      <c r="BH53" s="393"/>
      <c r="BI53" s="394"/>
      <c r="BJ53" s="833"/>
      <c r="BK53" s="834"/>
      <c r="BL53" s="834"/>
      <c r="BM53" s="835"/>
      <c r="BN53" s="215"/>
      <c r="BO53" s="215"/>
      <c r="BP53" s="215"/>
      <c r="BQ53" s="215"/>
      <c r="BR53" s="215"/>
      <c r="BS53" s="215"/>
    </row>
    <row r="54" spans="2:71" ht="13.5" thickBot="1">
      <c r="B54" s="215"/>
      <c r="C54" s="215"/>
      <c r="D54" s="215"/>
      <c r="E54" s="215"/>
      <c r="F54" s="215"/>
      <c r="H54" s="205" t="s">
        <v>292</v>
      </c>
      <c r="I54" s="209">
        <v>10</v>
      </c>
      <c r="J54" s="191" t="s">
        <v>293</v>
      </c>
      <c r="K54" s="182" t="s">
        <v>294</v>
      </c>
      <c r="L54" s="567" t="s">
        <v>342</v>
      </c>
      <c r="M54" s="420"/>
      <c r="N54" s="420"/>
      <c r="O54" s="420"/>
      <c r="P54" s="420"/>
      <c r="Q54" s="420"/>
      <c r="R54" s="420"/>
      <c r="S54" s="420"/>
      <c r="T54" s="421"/>
      <c r="U54" s="215"/>
      <c r="V54" s="215"/>
      <c r="AF54" s="360" t="s">
        <v>531</v>
      </c>
      <c r="AG54" s="361"/>
      <c r="AH54" s="361"/>
      <c r="AI54" s="361"/>
      <c r="AJ54" s="362"/>
      <c r="AK54" s="216" t="s">
        <v>532</v>
      </c>
      <c r="AL54" s="218"/>
      <c r="AM54" s="218"/>
      <c r="AN54" s="218"/>
      <c r="AO54" s="218"/>
      <c r="AP54" s="218"/>
      <c r="AQ54" s="263">
        <v>2</v>
      </c>
      <c r="AR54" s="218" t="s">
        <v>385</v>
      </c>
      <c r="AS54" s="239"/>
      <c r="BD54" s="392"/>
      <c r="BE54" s="393"/>
      <c r="BF54" s="393"/>
      <c r="BG54" s="393"/>
      <c r="BH54" s="393"/>
      <c r="BI54" s="394"/>
      <c r="BJ54" s="833"/>
      <c r="BK54" s="834"/>
      <c r="BL54" s="834"/>
      <c r="BM54" s="835"/>
      <c r="BN54" s="215"/>
      <c r="BO54" s="215"/>
      <c r="BP54" s="215"/>
      <c r="BQ54" s="215"/>
      <c r="BR54" s="215"/>
      <c r="BS54" s="215"/>
    </row>
    <row r="55" spans="2:71" ht="13.5" thickBot="1">
      <c r="B55" s="215"/>
      <c r="C55" s="215"/>
      <c r="D55" s="215"/>
      <c r="E55" s="215"/>
      <c r="F55" s="215"/>
      <c r="H55" s="798" t="s">
        <v>318</v>
      </c>
      <c r="I55" s="799"/>
      <c r="J55" s="799"/>
      <c r="K55" s="800"/>
      <c r="L55" s="216" t="s">
        <v>343</v>
      </c>
      <c r="M55" s="218"/>
      <c r="N55" s="218"/>
      <c r="O55" s="246"/>
      <c r="P55" s="823" t="s">
        <v>344</v>
      </c>
      <c r="Q55" s="578"/>
      <c r="R55" s="578"/>
      <c r="S55" s="578"/>
      <c r="T55" s="768"/>
      <c r="U55" s="215"/>
      <c r="V55" s="215"/>
      <c r="AF55" s="363"/>
      <c r="AG55" s="364"/>
      <c r="AH55" s="364"/>
      <c r="AI55" s="364"/>
      <c r="AJ55" s="365"/>
      <c r="AK55" s="240"/>
      <c r="AL55" s="5"/>
      <c r="AM55" s="5"/>
      <c r="AN55" s="278">
        <v>0.3333333333333333</v>
      </c>
      <c r="AO55" s="220" t="s">
        <v>386</v>
      </c>
      <c r="AP55" s="5"/>
      <c r="AQ55" s="5"/>
      <c r="AR55" s="5"/>
      <c r="AS55" s="6"/>
      <c r="BD55" s="839" t="s">
        <v>423</v>
      </c>
      <c r="BE55" s="617"/>
      <c r="BF55" s="617"/>
      <c r="BG55" s="617"/>
      <c r="BH55" s="281">
        <v>1.56</v>
      </c>
      <c r="BI55" s="235" t="s">
        <v>416</v>
      </c>
      <c r="BJ55" s="836"/>
      <c r="BK55" s="837"/>
      <c r="BL55" s="837"/>
      <c r="BM55" s="838"/>
      <c r="BN55" s="215"/>
      <c r="BO55" s="215"/>
      <c r="BP55" s="215"/>
      <c r="BQ55" s="215"/>
      <c r="BR55" s="215"/>
      <c r="BS55" s="215"/>
    </row>
    <row r="56" spans="2:61" ht="12.75">
      <c r="B56" s="215"/>
      <c r="C56" s="215"/>
      <c r="D56" s="215"/>
      <c r="E56" s="215"/>
      <c r="F56" s="215"/>
      <c r="H56" s="199" t="s">
        <v>285</v>
      </c>
      <c r="I56" s="208">
        <v>200</v>
      </c>
      <c r="J56" s="201" t="s">
        <v>286</v>
      </c>
      <c r="K56" s="174"/>
      <c r="L56" s="577" t="s">
        <v>341</v>
      </c>
      <c r="M56" s="578"/>
      <c r="N56" s="578"/>
      <c r="O56" s="819"/>
      <c r="P56" s="823" t="s">
        <v>340</v>
      </c>
      <c r="Q56" s="578"/>
      <c r="R56" s="578"/>
      <c r="S56" s="578"/>
      <c r="T56" s="768"/>
      <c r="BD56" s="215"/>
      <c r="BE56" s="215"/>
      <c r="BF56" s="215"/>
      <c r="BG56" s="215"/>
      <c r="BH56" s="215"/>
      <c r="BI56" s="215"/>
    </row>
    <row r="57" spans="2:61" ht="13.5" thickBot="1">
      <c r="B57" s="215"/>
      <c r="C57" s="215"/>
      <c r="D57" s="215"/>
      <c r="E57" s="215"/>
      <c r="F57" s="215"/>
      <c r="H57" s="207" t="s">
        <v>288</v>
      </c>
      <c r="I57" s="210">
        <v>80</v>
      </c>
      <c r="J57" s="211" t="s">
        <v>286</v>
      </c>
      <c r="K57" s="181"/>
      <c r="L57" s="240"/>
      <c r="M57" s="5"/>
      <c r="N57" s="231">
        <v>10</v>
      </c>
      <c r="O57" s="241" t="s">
        <v>332</v>
      </c>
      <c r="P57" s="5"/>
      <c r="Q57" s="231">
        <v>8</v>
      </c>
      <c r="R57" s="617" t="s">
        <v>346</v>
      </c>
      <c r="S57" s="617"/>
      <c r="T57" s="818"/>
      <c r="BD57" s="215"/>
      <c r="BE57" s="215"/>
      <c r="BF57" s="215"/>
      <c r="BG57" s="215"/>
      <c r="BH57" s="215"/>
      <c r="BI57" s="215"/>
    </row>
  </sheetData>
  <sheetProtection/>
  <mergeCells count="1041">
    <mergeCell ref="U49:W49"/>
    <mergeCell ref="U50:W52"/>
    <mergeCell ref="AF50:AJ50"/>
    <mergeCell ref="AK44:AS44"/>
    <mergeCell ref="AW44:AY44"/>
    <mergeCell ref="AW46:AY48"/>
    <mergeCell ref="AZ44:BC44"/>
    <mergeCell ref="AZ45:BC48"/>
    <mergeCell ref="AO22:AO25"/>
    <mergeCell ref="AN26:AN27"/>
    <mergeCell ref="BJ44:BM44"/>
    <mergeCell ref="BJ45:BM55"/>
    <mergeCell ref="BD52:BI54"/>
    <mergeCell ref="BD55:BG55"/>
    <mergeCell ref="AN38:AO39"/>
    <mergeCell ref="AN40:AN41"/>
    <mergeCell ref="AO40:AO41"/>
    <mergeCell ref="AD3:AS3"/>
    <mergeCell ref="AP36:AP37"/>
    <mergeCell ref="AQ36:AQ37"/>
    <mergeCell ref="AP10:AQ11"/>
    <mergeCell ref="AP22:AQ25"/>
    <mergeCell ref="AP28:AQ29"/>
    <mergeCell ref="AS6:AS7"/>
    <mergeCell ref="U44:W44"/>
    <mergeCell ref="P40:Q40"/>
    <mergeCell ref="P36:Q36"/>
    <mergeCell ref="P32:Q32"/>
    <mergeCell ref="P30:Q30"/>
    <mergeCell ref="P28:Q28"/>
    <mergeCell ref="P44:T44"/>
    <mergeCell ref="U32:W33"/>
    <mergeCell ref="U45:W47"/>
    <mergeCell ref="V48:W48"/>
    <mergeCell ref="L56:O56"/>
    <mergeCell ref="P45:T45"/>
    <mergeCell ref="P47:T47"/>
    <mergeCell ref="P49:T49"/>
    <mergeCell ref="P50:T50"/>
    <mergeCell ref="P52:T52"/>
    <mergeCell ref="N48:O48"/>
    <mergeCell ref="L51:O51"/>
    <mergeCell ref="Q14:Q15"/>
    <mergeCell ref="R14:R15"/>
    <mergeCell ref="S32:T33"/>
    <mergeCell ref="S28:S29"/>
    <mergeCell ref="T28:T29"/>
    <mergeCell ref="R57:T57"/>
    <mergeCell ref="T40:T41"/>
    <mergeCell ref="L54:T54"/>
    <mergeCell ref="P55:T55"/>
    <mergeCell ref="P56:T56"/>
    <mergeCell ref="P18:R19"/>
    <mergeCell ref="S38:S39"/>
    <mergeCell ref="P6:Q6"/>
    <mergeCell ref="P8:Q8"/>
    <mergeCell ref="P10:Q10"/>
    <mergeCell ref="P12:Q13"/>
    <mergeCell ref="P20:Q20"/>
    <mergeCell ref="S24:T25"/>
    <mergeCell ref="T18:T19"/>
    <mergeCell ref="P14:P15"/>
    <mergeCell ref="P26:Q26"/>
    <mergeCell ref="P24:Q24"/>
    <mergeCell ref="L44:O44"/>
    <mergeCell ref="N46:O46"/>
    <mergeCell ref="L45:O45"/>
    <mergeCell ref="L36:L37"/>
    <mergeCell ref="P34:R35"/>
    <mergeCell ref="M40:N40"/>
    <mergeCell ref="H48:K48"/>
    <mergeCell ref="H51:K51"/>
    <mergeCell ref="H44:K44"/>
    <mergeCell ref="H55:K55"/>
    <mergeCell ref="H42:K42"/>
    <mergeCell ref="M28:N28"/>
    <mergeCell ref="N50:O50"/>
    <mergeCell ref="L47:O47"/>
    <mergeCell ref="L49:O49"/>
    <mergeCell ref="H3:K5"/>
    <mergeCell ref="H11:K11"/>
    <mergeCell ref="H12:K12"/>
    <mergeCell ref="O12:O13"/>
    <mergeCell ref="L6:L7"/>
    <mergeCell ref="H45:K45"/>
    <mergeCell ref="M12:N13"/>
    <mergeCell ref="F36:F37"/>
    <mergeCell ref="M30:N30"/>
    <mergeCell ref="M32:N32"/>
    <mergeCell ref="L16:O17"/>
    <mergeCell ref="H16:I16"/>
    <mergeCell ref="H39:K39"/>
    <mergeCell ref="L38:O39"/>
    <mergeCell ref="M36:N36"/>
    <mergeCell ref="H34:I34"/>
    <mergeCell ref="F38:F39"/>
    <mergeCell ref="F40:F41"/>
    <mergeCell ref="H22:K22"/>
    <mergeCell ref="H26:K27"/>
    <mergeCell ref="H29:K29"/>
    <mergeCell ref="H30:K30"/>
    <mergeCell ref="J25:K25"/>
    <mergeCell ref="H35:K35"/>
    <mergeCell ref="H36:K37"/>
    <mergeCell ref="H38:I38"/>
    <mergeCell ref="C40:C41"/>
    <mergeCell ref="F6:F9"/>
    <mergeCell ref="F10:F11"/>
    <mergeCell ref="F12:F15"/>
    <mergeCell ref="F16:F17"/>
    <mergeCell ref="F18:F19"/>
    <mergeCell ref="F20:F21"/>
    <mergeCell ref="F22:F25"/>
    <mergeCell ref="F26:F27"/>
    <mergeCell ref="F28:F29"/>
    <mergeCell ref="C26:C27"/>
    <mergeCell ref="C28:C29"/>
    <mergeCell ref="C30:C33"/>
    <mergeCell ref="C34:C35"/>
    <mergeCell ref="C36:C37"/>
    <mergeCell ref="C38:C39"/>
    <mergeCell ref="BP30:BP31"/>
    <mergeCell ref="C16:C17"/>
    <mergeCell ref="C18:C19"/>
    <mergeCell ref="C20:C21"/>
    <mergeCell ref="B3:B5"/>
    <mergeCell ref="C3:C5"/>
    <mergeCell ref="D3:D5"/>
    <mergeCell ref="D10:D11"/>
    <mergeCell ref="B6:B21"/>
    <mergeCell ref="D6:D9"/>
    <mergeCell ref="BJ36:BJ37"/>
    <mergeCell ref="BK36:BK37"/>
    <mergeCell ref="BL36:BL37"/>
    <mergeCell ref="BM36:BM37"/>
    <mergeCell ref="BR36:BR37"/>
    <mergeCell ref="BB36:BB37"/>
    <mergeCell ref="BC36:BC37"/>
    <mergeCell ref="BE36:BE37"/>
    <mergeCell ref="BF36:BF37"/>
    <mergeCell ref="BH36:BH37"/>
    <mergeCell ref="BD45:BI46"/>
    <mergeCell ref="BD47:BI47"/>
    <mergeCell ref="AH36:AH37"/>
    <mergeCell ref="AI36:AI37"/>
    <mergeCell ref="AV32:AV33"/>
    <mergeCell ref="AW36:AW37"/>
    <mergeCell ref="BD36:BD37"/>
    <mergeCell ref="AX36:AX37"/>
    <mergeCell ref="AY36:AY37"/>
    <mergeCell ref="AN34:AO35"/>
    <mergeCell ref="AN36:AN37"/>
    <mergeCell ref="AO36:AO37"/>
    <mergeCell ref="BP26:BP27"/>
    <mergeCell ref="BQ26:BQ27"/>
    <mergeCell ref="AR36:AR37"/>
    <mergeCell ref="AS36:AS37"/>
    <mergeCell ref="AT36:AT37"/>
    <mergeCell ref="AU36:AU37"/>
    <mergeCell ref="AV36:AV37"/>
    <mergeCell ref="BG36:BG37"/>
    <mergeCell ref="BI36:BI37"/>
    <mergeCell ref="AW32:AW33"/>
    <mergeCell ref="L20:L21"/>
    <mergeCell ref="L22:L23"/>
    <mergeCell ref="L24:L25"/>
    <mergeCell ref="M20:N20"/>
    <mergeCell ref="X28:Y28"/>
    <mergeCell ref="AH28:AH29"/>
    <mergeCell ref="AH26:AH27"/>
    <mergeCell ref="AI26:AI27"/>
    <mergeCell ref="AJ36:AJ37"/>
    <mergeCell ref="AK36:AK37"/>
    <mergeCell ref="AL36:AL37"/>
    <mergeCell ref="AM36:AM37"/>
    <mergeCell ref="Z30:Z31"/>
    <mergeCell ref="AC36:AC37"/>
    <mergeCell ref="AC30:AC31"/>
    <mergeCell ref="AJ34:AK35"/>
    <mergeCell ref="AL34:AM35"/>
    <mergeCell ref="X30:Y31"/>
    <mergeCell ref="AA30:AB31"/>
    <mergeCell ref="X32:Y32"/>
    <mergeCell ref="D36:D37"/>
    <mergeCell ref="E36:E37"/>
    <mergeCell ref="G36:G37"/>
    <mergeCell ref="S36:T37"/>
    <mergeCell ref="L30:L31"/>
    <mergeCell ref="J33:K33"/>
    <mergeCell ref="U30:W31"/>
    <mergeCell ref="BJ28:BJ29"/>
    <mergeCell ref="BK28:BK29"/>
    <mergeCell ref="BL28:BL29"/>
    <mergeCell ref="BM28:BM29"/>
    <mergeCell ref="BR28:BR29"/>
    <mergeCell ref="BP28:BP29"/>
    <mergeCell ref="BQ28:BQ29"/>
    <mergeCell ref="X10:Y11"/>
    <mergeCell ref="Z10:Z11"/>
    <mergeCell ref="X22:Y23"/>
    <mergeCell ref="BI28:BI29"/>
    <mergeCell ref="BD28:BD29"/>
    <mergeCell ref="BE28:BE29"/>
    <mergeCell ref="BF28:BF29"/>
    <mergeCell ref="AN16:AO17"/>
    <mergeCell ref="AO26:AO27"/>
    <mergeCell ref="AH21:AO21"/>
    <mergeCell ref="AW28:AW29"/>
    <mergeCell ref="AW24:AW25"/>
    <mergeCell ref="AS26:AS27"/>
    <mergeCell ref="AV26:AV27"/>
    <mergeCell ref="AV24:AV25"/>
    <mergeCell ref="BH28:BH29"/>
    <mergeCell ref="AR32:AR33"/>
    <mergeCell ref="AF20:AG21"/>
    <mergeCell ref="AK28:AK29"/>
    <mergeCell ref="AL28:AL29"/>
    <mergeCell ref="AM28:AM29"/>
    <mergeCell ref="AN28:AN29"/>
    <mergeCell ref="AP30:AQ33"/>
    <mergeCell ref="AO30:AO33"/>
    <mergeCell ref="AP26:AP27"/>
    <mergeCell ref="AQ26:AQ27"/>
    <mergeCell ref="AR28:AR29"/>
    <mergeCell ref="AS28:AS29"/>
    <mergeCell ref="AT28:AT29"/>
    <mergeCell ref="AU28:AU29"/>
    <mergeCell ref="AV28:AV29"/>
    <mergeCell ref="AR30:AR31"/>
    <mergeCell ref="AO28:AO29"/>
    <mergeCell ref="AZ42:BA42"/>
    <mergeCell ref="AX28:AX29"/>
    <mergeCell ref="AY28:AY29"/>
    <mergeCell ref="AX30:AX31"/>
    <mergeCell ref="AY30:AY31"/>
    <mergeCell ref="BA36:BA37"/>
    <mergeCell ref="AZ38:AZ39"/>
    <mergeCell ref="AS38:AS39"/>
    <mergeCell ref="AV38:AV39"/>
    <mergeCell ref="AZ3:BM3"/>
    <mergeCell ref="AX3:AY5"/>
    <mergeCell ref="AJ4:AQ4"/>
    <mergeCell ref="AP5:AQ5"/>
    <mergeCell ref="AY6:AY7"/>
    <mergeCell ref="AX8:AX9"/>
    <mergeCell ref="AP6:AQ9"/>
    <mergeCell ref="AF4:AG5"/>
    <mergeCell ref="L3:AC3"/>
    <mergeCell ref="AJ5:AK5"/>
    <mergeCell ref="AL5:AM5"/>
    <mergeCell ref="AV3:AW5"/>
    <mergeCell ref="AR4:AS5"/>
    <mergeCell ref="AH4:AI5"/>
    <mergeCell ref="L4:O5"/>
    <mergeCell ref="C10:C11"/>
    <mergeCell ref="C12:C15"/>
    <mergeCell ref="C22:C25"/>
    <mergeCell ref="R12:R13"/>
    <mergeCell ref="P4:R5"/>
    <mergeCell ref="S4:T5"/>
    <mergeCell ref="L8:L9"/>
    <mergeCell ref="L10:L11"/>
    <mergeCell ref="M6:N6"/>
    <mergeCell ref="J9:K9"/>
    <mergeCell ref="BK30:BK31"/>
    <mergeCell ref="BL30:BL31"/>
    <mergeCell ref="BM30:BM31"/>
    <mergeCell ref="AX6:AX7"/>
    <mergeCell ref="AA28:AB28"/>
    <mergeCell ref="B22:B29"/>
    <mergeCell ref="D28:D29"/>
    <mergeCell ref="E28:E29"/>
    <mergeCell ref="G28:G29"/>
    <mergeCell ref="C6:C9"/>
    <mergeCell ref="AV30:AV31"/>
    <mergeCell ref="AW30:AW31"/>
    <mergeCell ref="L32:L33"/>
    <mergeCell ref="BD5:BE5"/>
    <mergeCell ref="BF5:BG5"/>
    <mergeCell ref="BH5:BI5"/>
    <mergeCell ref="AT30:AT31"/>
    <mergeCell ref="AU30:AU31"/>
    <mergeCell ref="U4:W5"/>
    <mergeCell ref="AA4:AC5"/>
    <mergeCell ref="D30:D33"/>
    <mergeCell ref="E30:E33"/>
    <mergeCell ref="G30:G33"/>
    <mergeCell ref="BI30:BI31"/>
    <mergeCell ref="BH30:BH31"/>
    <mergeCell ref="B30:B41"/>
    <mergeCell ref="AF30:AF33"/>
    <mergeCell ref="U36:W37"/>
    <mergeCell ref="AF36:AF37"/>
    <mergeCell ref="AG36:AG37"/>
    <mergeCell ref="AG30:AG33"/>
    <mergeCell ref="AJ30:AJ33"/>
    <mergeCell ref="AK30:AK33"/>
    <mergeCell ref="AL30:AL33"/>
    <mergeCell ref="BR30:BR31"/>
    <mergeCell ref="BD30:BD31"/>
    <mergeCell ref="BE30:BE31"/>
    <mergeCell ref="BF30:BF31"/>
    <mergeCell ref="BG30:BG31"/>
    <mergeCell ref="BJ30:BJ31"/>
    <mergeCell ref="BI32:BI33"/>
    <mergeCell ref="BJ32:BJ33"/>
    <mergeCell ref="BK32:BK33"/>
    <mergeCell ref="BD32:BD33"/>
    <mergeCell ref="BE32:BE33"/>
    <mergeCell ref="BF32:BF33"/>
    <mergeCell ref="BG32:BG33"/>
    <mergeCell ref="BH32:BH33"/>
    <mergeCell ref="D34:D35"/>
    <mergeCell ref="E34:E35"/>
    <mergeCell ref="G34:G35"/>
    <mergeCell ref="AA32:AB32"/>
    <mergeCell ref="AH34:AI35"/>
    <mergeCell ref="S34:S35"/>
    <mergeCell ref="AF34:AG35"/>
    <mergeCell ref="F30:F33"/>
    <mergeCell ref="F34:F35"/>
    <mergeCell ref="L34:O35"/>
    <mergeCell ref="BB30:BB31"/>
    <mergeCell ref="Z36:Z37"/>
    <mergeCell ref="T34:T35"/>
    <mergeCell ref="U34:W35"/>
    <mergeCell ref="X34:Y34"/>
    <mergeCell ref="AA34:AB34"/>
    <mergeCell ref="AZ36:AZ37"/>
    <mergeCell ref="X36:Y37"/>
    <mergeCell ref="AA36:AB37"/>
    <mergeCell ref="AM30:AM33"/>
    <mergeCell ref="BL32:BL33"/>
    <mergeCell ref="BM32:BM33"/>
    <mergeCell ref="BR32:BR33"/>
    <mergeCell ref="BB34:BC35"/>
    <mergeCell ref="S30:T31"/>
    <mergeCell ref="AR34:AR35"/>
    <mergeCell ref="AS34:AS35"/>
    <mergeCell ref="AV34:AV35"/>
    <mergeCell ref="AX32:AX33"/>
    <mergeCell ref="AY32:AY33"/>
    <mergeCell ref="D38:D39"/>
    <mergeCell ref="E38:E39"/>
    <mergeCell ref="G38:G39"/>
    <mergeCell ref="P38:R39"/>
    <mergeCell ref="BJ34:BM35"/>
    <mergeCell ref="BJ38:BM39"/>
    <mergeCell ref="AW34:AW35"/>
    <mergeCell ref="AX34:AX35"/>
    <mergeCell ref="BA38:BA39"/>
    <mergeCell ref="AL38:AM39"/>
    <mergeCell ref="T38:T39"/>
    <mergeCell ref="U38:W39"/>
    <mergeCell ref="AF38:AF39"/>
    <mergeCell ref="AG38:AG39"/>
    <mergeCell ref="AA22:AB23"/>
    <mergeCell ref="AA26:AB27"/>
    <mergeCell ref="AF28:AF29"/>
    <mergeCell ref="AG28:AG29"/>
    <mergeCell ref="X38:Y38"/>
    <mergeCell ref="X26:Y27"/>
    <mergeCell ref="AJ38:AK39"/>
    <mergeCell ref="AA38:AB38"/>
    <mergeCell ref="X40:Y40"/>
    <mergeCell ref="AA40:AB40"/>
    <mergeCell ref="AH40:AH41"/>
    <mergeCell ref="AR38:AR39"/>
    <mergeCell ref="AK40:AK41"/>
    <mergeCell ref="AL40:AL41"/>
    <mergeCell ref="AM40:AM41"/>
    <mergeCell ref="AH38:AI39"/>
    <mergeCell ref="AW38:AW39"/>
    <mergeCell ref="AF44:AJ44"/>
    <mergeCell ref="BD51:BI51"/>
    <mergeCell ref="BD44:BI44"/>
    <mergeCell ref="BE48:BG48"/>
    <mergeCell ref="BE49:BG49"/>
    <mergeCell ref="BE50:BG50"/>
    <mergeCell ref="AF40:AF41"/>
    <mergeCell ref="AG40:AG41"/>
    <mergeCell ref="AJ40:AJ41"/>
    <mergeCell ref="D40:D41"/>
    <mergeCell ref="E40:E41"/>
    <mergeCell ref="S40:S41"/>
    <mergeCell ref="L40:L41"/>
    <mergeCell ref="AI40:AI41"/>
    <mergeCell ref="AX40:AX41"/>
    <mergeCell ref="AT40:AT41"/>
    <mergeCell ref="AR40:AR41"/>
    <mergeCell ref="H41:K41"/>
    <mergeCell ref="U40:W41"/>
    <mergeCell ref="AP40:AQ41"/>
    <mergeCell ref="AY40:AY41"/>
    <mergeCell ref="BM40:BM41"/>
    <mergeCell ref="BL40:BL41"/>
    <mergeCell ref="AV40:AV41"/>
    <mergeCell ref="AW40:AW41"/>
    <mergeCell ref="AU40:AU41"/>
    <mergeCell ref="BB40:BB41"/>
    <mergeCell ref="BC40:BC41"/>
    <mergeCell ref="AZ40:AZ41"/>
    <mergeCell ref="BH40:BH41"/>
    <mergeCell ref="BI40:BI41"/>
    <mergeCell ref="BJ40:BJ41"/>
    <mergeCell ref="BK40:BK41"/>
    <mergeCell ref="BN40:BN41"/>
    <mergeCell ref="AS40:AS41"/>
    <mergeCell ref="BA40:BA41"/>
    <mergeCell ref="G26:G27"/>
    <mergeCell ref="S26:T27"/>
    <mergeCell ref="L26:L27"/>
    <mergeCell ref="M22:N22"/>
    <mergeCell ref="M24:N24"/>
    <mergeCell ref="BR40:BR41"/>
    <mergeCell ref="BD40:BD41"/>
    <mergeCell ref="BE40:BE41"/>
    <mergeCell ref="BF40:BF41"/>
    <mergeCell ref="BG40:BG41"/>
    <mergeCell ref="X24:Y24"/>
    <mergeCell ref="AA24:AB24"/>
    <mergeCell ref="AX22:AX23"/>
    <mergeCell ref="S22:T23"/>
    <mergeCell ref="H19:K19"/>
    <mergeCell ref="L18:O19"/>
    <mergeCell ref="AK22:AK25"/>
    <mergeCell ref="T20:T21"/>
    <mergeCell ref="U20:W21"/>
    <mergeCell ref="AC22:AC23"/>
    <mergeCell ref="E16:E17"/>
    <mergeCell ref="P22:Q22"/>
    <mergeCell ref="BO26:BO27"/>
    <mergeCell ref="BE26:BE27"/>
    <mergeCell ref="AM26:AM27"/>
    <mergeCell ref="AR26:AR27"/>
    <mergeCell ref="AF22:AF25"/>
    <mergeCell ref="AG22:AG25"/>
    <mergeCell ref="AJ22:AJ25"/>
    <mergeCell ref="AW22:AW23"/>
    <mergeCell ref="BE24:BE25"/>
    <mergeCell ref="BR26:BR27"/>
    <mergeCell ref="D26:D27"/>
    <mergeCell ref="E26:E27"/>
    <mergeCell ref="L12:L15"/>
    <mergeCell ref="D12:D15"/>
    <mergeCell ref="G12:G15"/>
    <mergeCell ref="AX24:AX25"/>
    <mergeCell ref="D22:D25"/>
    <mergeCell ref="D16:D17"/>
    <mergeCell ref="AC10:AC11"/>
    <mergeCell ref="X12:Y15"/>
    <mergeCell ref="BR22:BR23"/>
    <mergeCell ref="BF26:BF27"/>
    <mergeCell ref="BG26:BG27"/>
    <mergeCell ref="BM26:BM27"/>
    <mergeCell ref="BL22:BL23"/>
    <mergeCell ref="BM22:BM23"/>
    <mergeCell ref="BK26:BK27"/>
    <mergeCell ref="BD24:BD25"/>
    <mergeCell ref="AL6:AL9"/>
    <mergeCell ref="E10:E11"/>
    <mergeCell ref="BH26:BH27"/>
    <mergeCell ref="BI26:BI27"/>
    <mergeCell ref="BJ26:BJ27"/>
    <mergeCell ref="BJ24:BJ25"/>
    <mergeCell ref="E6:E9"/>
    <mergeCell ref="G6:G9"/>
    <mergeCell ref="E12:E15"/>
    <mergeCell ref="AA10:AB11"/>
    <mergeCell ref="E22:E25"/>
    <mergeCell ref="G22:G25"/>
    <mergeCell ref="BF22:BF23"/>
    <mergeCell ref="BG22:BG23"/>
    <mergeCell ref="BD26:BD27"/>
    <mergeCell ref="BG24:BG25"/>
    <mergeCell ref="AY26:AY27"/>
    <mergeCell ref="AW26:AW27"/>
    <mergeCell ref="AL22:AL25"/>
    <mergeCell ref="AM22:AM25"/>
    <mergeCell ref="BP4:BQ5"/>
    <mergeCell ref="AM6:AM9"/>
    <mergeCell ref="BJ22:BJ23"/>
    <mergeCell ref="BK22:BK23"/>
    <mergeCell ref="BL8:BL9"/>
    <mergeCell ref="BM8:BM9"/>
    <mergeCell ref="BJ12:BJ15"/>
    <mergeCell ref="AY22:AY23"/>
    <mergeCell ref="BL5:BM5"/>
    <mergeCell ref="AZ4:BA5"/>
    <mergeCell ref="BL26:BL27"/>
    <mergeCell ref="BG6:BG7"/>
    <mergeCell ref="AV6:AV7"/>
    <mergeCell ref="AW6:AW7"/>
    <mergeCell ref="BH8:BH9"/>
    <mergeCell ref="BI8:BI9"/>
    <mergeCell ref="BJ8:BJ9"/>
    <mergeCell ref="BK8:BK9"/>
    <mergeCell ref="BH24:BH25"/>
    <mergeCell ref="BI24:BI25"/>
    <mergeCell ref="BR6:BR7"/>
    <mergeCell ref="BM24:BM25"/>
    <mergeCell ref="BR24:BR25"/>
    <mergeCell ref="BM6:BM7"/>
    <mergeCell ref="BG8:BG9"/>
    <mergeCell ref="BH6:BH7"/>
    <mergeCell ref="BI6:BI7"/>
    <mergeCell ref="BJ6:BJ7"/>
    <mergeCell ref="BK6:BK7"/>
    <mergeCell ref="BL6:BL7"/>
    <mergeCell ref="BR8:BR9"/>
    <mergeCell ref="AV8:AV9"/>
    <mergeCell ref="AW8:AW9"/>
    <mergeCell ref="AJ6:AJ9"/>
    <mergeCell ref="BD6:BD7"/>
    <mergeCell ref="BE6:BE7"/>
    <mergeCell ref="BF6:BF7"/>
    <mergeCell ref="BD8:BD9"/>
    <mergeCell ref="BE8:BE9"/>
    <mergeCell ref="AN6:AN9"/>
    <mergeCell ref="AA8:AB8"/>
    <mergeCell ref="S6:T7"/>
    <mergeCell ref="U6:W7"/>
    <mergeCell ref="AC6:AC7"/>
    <mergeCell ref="U8:W9"/>
    <mergeCell ref="X6:Y7"/>
    <mergeCell ref="AA6:AB7"/>
    <mergeCell ref="S8:T9"/>
    <mergeCell ref="X8:Y8"/>
    <mergeCell ref="BF12:BF15"/>
    <mergeCell ref="AY8:AY9"/>
    <mergeCell ref="AG12:AG15"/>
    <mergeCell ref="AJ12:AJ15"/>
    <mergeCell ref="AK12:AK15"/>
    <mergeCell ref="AL12:AL15"/>
    <mergeCell ref="AM12:AM15"/>
    <mergeCell ref="AX12:AX15"/>
    <mergeCell ref="AT12:AT15"/>
    <mergeCell ref="AK6:AK9"/>
    <mergeCell ref="BH12:BH15"/>
    <mergeCell ref="BI12:BI15"/>
    <mergeCell ref="AF6:AF9"/>
    <mergeCell ref="BA6:BA7"/>
    <mergeCell ref="AZ8:AZ9"/>
    <mergeCell ref="BA8:BA9"/>
    <mergeCell ref="BF8:BF9"/>
    <mergeCell ref="AY12:AY15"/>
    <mergeCell ref="BD12:BD15"/>
    <mergeCell ref="BE12:BE15"/>
    <mergeCell ref="M8:N8"/>
    <mergeCell ref="M26:N26"/>
    <mergeCell ref="G20:G21"/>
    <mergeCell ref="G10:G11"/>
    <mergeCell ref="BK12:BK15"/>
    <mergeCell ref="AR12:AR15"/>
    <mergeCell ref="AS12:AS15"/>
    <mergeCell ref="AV12:AV15"/>
    <mergeCell ref="AW12:AW15"/>
    <mergeCell ref="BG12:BG15"/>
    <mergeCell ref="X16:Y16"/>
    <mergeCell ref="AA16:AB16"/>
    <mergeCell ref="G16:G17"/>
    <mergeCell ref="P16:R17"/>
    <mergeCell ref="H6:K6"/>
    <mergeCell ref="L28:L29"/>
    <mergeCell ref="M10:N10"/>
    <mergeCell ref="M14:M15"/>
    <mergeCell ref="N14:N15"/>
    <mergeCell ref="O14:O15"/>
    <mergeCell ref="X18:Y18"/>
    <mergeCell ref="AW16:AW17"/>
    <mergeCell ref="S16:S17"/>
    <mergeCell ref="T16:T17"/>
    <mergeCell ref="U16:W17"/>
    <mergeCell ref="AF16:AG17"/>
    <mergeCell ref="AT16:AT17"/>
    <mergeCell ref="AV16:AV17"/>
    <mergeCell ref="AW18:AW19"/>
    <mergeCell ref="AE16:AE17"/>
    <mergeCell ref="X20:Y20"/>
    <mergeCell ref="S12:T15"/>
    <mergeCell ref="U12:W15"/>
    <mergeCell ref="AR16:AR17"/>
    <mergeCell ref="AS16:AS17"/>
    <mergeCell ref="AH16:AI17"/>
    <mergeCell ref="AH18:AI19"/>
    <mergeCell ref="AP20:AQ21"/>
    <mergeCell ref="AS20:AS21"/>
    <mergeCell ref="S20:S21"/>
    <mergeCell ref="AW20:AW21"/>
    <mergeCell ref="BK24:BK25"/>
    <mergeCell ref="BL24:BL25"/>
    <mergeCell ref="BR20:BR21"/>
    <mergeCell ref="BD20:BD21"/>
    <mergeCell ref="BE20:BE21"/>
    <mergeCell ref="BF20:BF21"/>
    <mergeCell ref="BG20:BG21"/>
    <mergeCell ref="BH20:BH21"/>
    <mergeCell ref="BF24:BF25"/>
    <mergeCell ref="AF42:AG42"/>
    <mergeCell ref="AJ42:AK42"/>
    <mergeCell ref="AL42:AM42"/>
    <mergeCell ref="AR42:AS42"/>
    <mergeCell ref="BM20:BM21"/>
    <mergeCell ref="U18:W19"/>
    <mergeCell ref="AC26:AC27"/>
    <mergeCell ref="AF26:AF27"/>
    <mergeCell ref="AG26:AG27"/>
    <mergeCell ref="AJ26:AJ27"/>
    <mergeCell ref="R48:S48"/>
    <mergeCell ref="AA12:AB15"/>
    <mergeCell ref="AH10:AH11"/>
    <mergeCell ref="AI10:AI11"/>
    <mergeCell ref="AH42:AI42"/>
    <mergeCell ref="S42:T42"/>
    <mergeCell ref="U42:W42"/>
    <mergeCell ref="AA20:AB20"/>
    <mergeCell ref="AH32:AH33"/>
    <mergeCell ref="AI32:AI33"/>
    <mergeCell ref="BD34:BI35"/>
    <mergeCell ref="BP42:BQ42"/>
    <mergeCell ref="BJ10:BJ11"/>
    <mergeCell ref="BK10:BK11"/>
    <mergeCell ref="BJ20:BJ21"/>
    <mergeCell ref="BI20:BI21"/>
    <mergeCell ref="BL12:BL15"/>
    <mergeCell ref="BM12:BM15"/>
    <mergeCell ref="BI10:BI11"/>
    <mergeCell ref="BP12:BP15"/>
    <mergeCell ref="D18:D19"/>
    <mergeCell ref="E18:E19"/>
    <mergeCell ref="G18:G19"/>
    <mergeCell ref="G40:G41"/>
    <mergeCell ref="AR18:AR19"/>
    <mergeCell ref="AS18:AS19"/>
    <mergeCell ref="AP34:AQ35"/>
    <mergeCell ref="AP38:AQ39"/>
    <mergeCell ref="AI28:AI29"/>
    <mergeCell ref="AK26:AK27"/>
    <mergeCell ref="U10:W11"/>
    <mergeCell ref="AF10:AF11"/>
    <mergeCell ref="AA42:AC42"/>
    <mergeCell ref="AN30:AN33"/>
    <mergeCell ref="AY34:AY35"/>
    <mergeCell ref="AX38:AX39"/>
    <mergeCell ref="AP42:AQ42"/>
    <mergeCell ref="AN42:AO42"/>
    <mergeCell ref="AV42:AW42"/>
    <mergeCell ref="AX20:AX21"/>
    <mergeCell ref="B42:G42"/>
    <mergeCell ref="M42:O42"/>
    <mergeCell ref="P42:R42"/>
    <mergeCell ref="AL10:AL11"/>
    <mergeCell ref="AM10:AM11"/>
    <mergeCell ref="S10:S11"/>
    <mergeCell ref="D20:D21"/>
    <mergeCell ref="E20:E21"/>
    <mergeCell ref="T10:T11"/>
    <mergeCell ref="AC12:AC15"/>
    <mergeCell ref="AV22:AV23"/>
    <mergeCell ref="BE10:BE11"/>
    <mergeCell ref="BF10:BF11"/>
    <mergeCell ref="AF18:AF19"/>
    <mergeCell ref="AG18:AG19"/>
    <mergeCell ref="AJ18:AK19"/>
    <mergeCell ref="AL18:AM19"/>
    <mergeCell ref="AG10:AG11"/>
    <mergeCell ref="AY10:AY11"/>
    <mergeCell ref="AV20:AV21"/>
    <mergeCell ref="AV10:AV11"/>
    <mergeCell ref="AZ10:AZ11"/>
    <mergeCell ref="BA10:BA11"/>
    <mergeCell ref="AZ12:AZ15"/>
    <mergeCell ref="BA12:BA15"/>
    <mergeCell ref="AX10:AX11"/>
    <mergeCell ref="AZ6:AZ7"/>
    <mergeCell ref="AP16:AQ17"/>
    <mergeCell ref="AP18:AQ19"/>
    <mergeCell ref="AX16:AX17"/>
    <mergeCell ref="AY16:AY17"/>
    <mergeCell ref="AX18:AX19"/>
    <mergeCell ref="AU16:AU17"/>
    <mergeCell ref="AR10:AR11"/>
    <mergeCell ref="AS10:AS11"/>
    <mergeCell ref="AU12:AU15"/>
    <mergeCell ref="AY38:AY39"/>
    <mergeCell ref="AR20:AR21"/>
    <mergeCell ref="AT3:AU5"/>
    <mergeCell ref="AT6:AT7"/>
    <mergeCell ref="AU6:AU7"/>
    <mergeCell ref="AT8:AT9"/>
    <mergeCell ref="AU8:AU9"/>
    <mergeCell ref="AT10:AT11"/>
    <mergeCell ref="AV18:AV19"/>
    <mergeCell ref="AU10:AU11"/>
    <mergeCell ref="BA18:BA19"/>
    <mergeCell ref="AZ20:AZ21"/>
    <mergeCell ref="BA20:BA21"/>
    <mergeCell ref="AZ22:AZ23"/>
    <mergeCell ref="BA22:BA23"/>
    <mergeCell ref="AZ24:AZ25"/>
    <mergeCell ref="AZ18:AZ19"/>
    <mergeCell ref="AY18:AY19"/>
    <mergeCell ref="AY20:AY21"/>
    <mergeCell ref="AY24:AY25"/>
    <mergeCell ref="AX26:AX27"/>
    <mergeCell ref="AG6:AG9"/>
    <mergeCell ref="AW10:AW11"/>
    <mergeCell ref="AT22:AT23"/>
    <mergeCell ref="AU22:AU23"/>
    <mergeCell ref="AT24:AT25"/>
    <mergeCell ref="AU24:AU25"/>
    <mergeCell ref="AJ10:AJ11"/>
    <mergeCell ref="AK10:AK11"/>
    <mergeCell ref="AT18:AT19"/>
    <mergeCell ref="AU18:AU19"/>
    <mergeCell ref="AT20:AT21"/>
    <mergeCell ref="AU20:AU21"/>
    <mergeCell ref="AJ16:AK17"/>
    <mergeCell ref="AL16:AM17"/>
    <mergeCell ref="AP12:AP15"/>
    <mergeCell ref="AQ12:AQ15"/>
    <mergeCell ref="AT26:AT27"/>
    <mergeCell ref="AU26:AU27"/>
    <mergeCell ref="AL26:AL27"/>
    <mergeCell ref="AA18:AB18"/>
    <mergeCell ref="AD18:AD19"/>
    <mergeCell ref="AE18:AE19"/>
    <mergeCell ref="AD20:AD21"/>
    <mergeCell ref="AE20:AE21"/>
    <mergeCell ref="AN18:AO19"/>
    <mergeCell ref="AN22:AN25"/>
    <mergeCell ref="Z22:Z23"/>
    <mergeCell ref="AH12:AH15"/>
    <mergeCell ref="AI12:AI15"/>
    <mergeCell ref="X42:Z42"/>
    <mergeCell ref="AF45:AJ45"/>
    <mergeCell ref="AF47:AJ47"/>
    <mergeCell ref="AH30:AH31"/>
    <mergeCell ref="AI30:AI31"/>
    <mergeCell ref="Z26:Z27"/>
    <mergeCell ref="AF12:AF15"/>
    <mergeCell ref="AZ49:BC49"/>
    <mergeCell ref="X4:Z5"/>
    <mergeCell ref="Z6:Z7"/>
    <mergeCell ref="Z12:Z15"/>
    <mergeCell ref="AN5:AO5"/>
    <mergeCell ref="AO6:AO9"/>
    <mergeCell ref="AN10:AN11"/>
    <mergeCell ref="AO10:AO11"/>
    <mergeCell ref="AN12:AN15"/>
    <mergeCell ref="AO12:AO15"/>
    <mergeCell ref="AT42:AU42"/>
    <mergeCell ref="AT32:AT33"/>
    <mergeCell ref="AU32:AU33"/>
    <mergeCell ref="AZ34:AZ35"/>
    <mergeCell ref="BA34:BA35"/>
    <mergeCell ref="AT34:AT35"/>
    <mergeCell ref="AU34:AU35"/>
    <mergeCell ref="AT38:AT39"/>
    <mergeCell ref="AU38:AU39"/>
    <mergeCell ref="AX42:AY42"/>
    <mergeCell ref="BB4:BC4"/>
    <mergeCell ref="BB42:BM42"/>
    <mergeCell ref="BB6:BB7"/>
    <mergeCell ref="BC6:BC7"/>
    <mergeCell ref="BB8:BB9"/>
    <mergeCell ref="BC8:BC9"/>
    <mergeCell ref="BB10:BB11"/>
    <mergeCell ref="BC10:BC11"/>
    <mergeCell ref="BB12:BB15"/>
    <mergeCell ref="BB38:BC39"/>
    <mergeCell ref="BR12:BR15"/>
    <mergeCell ref="BH22:BH23"/>
    <mergeCell ref="BI22:BI23"/>
    <mergeCell ref="BQ24:BQ25"/>
    <mergeCell ref="BD4:BI4"/>
    <mergeCell ref="BJ4:BM4"/>
    <mergeCell ref="BD18:BI19"/>
    <mergeCell ref="BM10:BM11"/>
    <mergeCell ref="BG10:BG11"/>
    <mergeCell ref="BH10:BH11"/>
    <mergeCell ref="BB28:BB29"/>
    <mergeCell ref="BC28:BC29"/>
    <mergeCell ref="BB24:BB25"/>
    <mergeCell ref="BK20:BK21"/>
    <mergeCell ref="BL20:BL21"/>
    <mergeCell ref="BC20:BC21"/>
    <mergeCell ref="BB22:BB23"/>
    <mergeCell ref="BC22:BC23"/>
    <mergeCell ref="BB20:BB21"/>
    <mergeCell ref="BD22:BD23"/>
    <mergeCell ref="BR10:BR11"/>
    <mergeCell ref="BD10:BD11"/>
    <mergeCell ref="BD16:BI17"/>
    <mergeCell ref="BC30:BC31"/>
    <mergeCell ref="BB32:BB33"/>
    <mergeCell ref="BC32:BC33"/>
    <mergeCell ref="BC24:BC25"/>
    <mergeCell ref="BB26:BB27"/>
    <mergeCell ref="BC26:BC27"/>
    <mergeCell ref="BG28:BG29"/>
    <mergeCell ref="BQ12:BQ15"/>
    <mergeCell ref="BP24:BP25"/>
    <mergeCell ref="AZ16:AZ17"/>
    <mergeCell ref="BA16:BA17"/>
    <mergeCell ref="BL10:BL11"/>
    <mergeCell ref="BC12:BC15"/>
    <mergeCell ref="BB16:BC17"/>
    <mergeCell ref="BB18:BC19"/>
    <mergeCell ref="BA24:BA25"/>
    <mergeCell ref="BO12:BO15"/>
    <mergeCell ref="BA32:BA33"/>
    <mergeCell ref="BJ18:BM19"/>
    <mergeCell ref="BP6:BP7"/>
    <mergeCell ref="BQ6:BQ7"/>
    <mergeCell ref="BP8:BP9"/>
    <mergeCell ref="BQ8:BQ9"/>
    <mergeCell ref="BP10:BP11"/>
    <mergeCell ref="BQ10:BQ11"/>
    <mergeCell ref="BJ16:BM17"/>
    <mergeCell ref="BN12:BN15"/>
    <mergeCell ref="BX42:BY42"/>
    <mergeCell ref="BX4:BY5"/>
    <mergeCell ref="B44:F44"/>
    <mergeCell ref="AZ26:AZ27"/>
    <mergeCell ref="BA26:BA27"/>
    <mergeCell ref="AZ28:AZ29"/>
    <mergeCell ref="BA28:BA29"/>
    <mergeCell ref="AZ30:AZ31"/>
    <mergeCell ref="BA30:BA31"/>
    <mergeCell ref="AZ32:AZ33"/>
    <mergeCell ref="BX36:BX37"/>
    <mergeCell ref="BY36:BY37"/>
    <mergeCell ref="BX38:BX39"/>
    <mergeCell ref="BY38:BY39"/>
    <mergeCell ref="BX40:BX41"/>
    <mergeCell ref="BY40:BY41"/>
    <mergeCell ref="BX30:BX31"/>
    <mergeCell ref="BY30:BY31"/>
    <mergeCell ref="BX32:BX33"/>
    <mergeCell ref="BY32:BY33"/>
    <mergeCell ref="BX34:BX35"/>
    <mergeCell ref="BY34:BY35"/>
    <mergeCell ref="BY22:BY23"/>
    <mergeCell ref="BX24:BX25"/>
    <mergeCell ref="BY24:BY25"/>
    <mergeCell ref="BX26:BX27"/>
    <mergeCell ref="BY26:BY27"/>
    <mergeCell ref="BX28:BX29"/>
    <mergeCell ref="BY28:BY29"/>
    <mergeCell ref="BV40:BV41"/>
    <mergeCell ref="BX10:BX11"/>
    <mergeCell ref="BX12:BX15"/>
    <mergeCell ref="BX16:BX17"/>
    <mergeCell ref="BX20:BX21"/>
    <mergeCell ref="BY10:BY11"/>
    <mergeCell ref="BY12:BY15"/>
    <mergeCell ref="BY16:BY17"/>
    <mergeCell ref="BY20:BY21"/>
    <mergeCell ref="BX22:BX23"/>
    <mergeCell ref="BV18:BV19"/>
    <mergeCell ref="BV20:BV21"/>
    <mergeCell ref="BV22:BV23"/>
    <mergeCell ref="BV24:BV25"/>
    <mergeCell ref="BV26:BV27"/>
    <mergeCell ref="BV28:BV29"/>
    <mergeCell ref="BU20:BU21"/>
    <mergeCell ref="BU22:BU23"/>
    <mergeCell ref="BU24:BU25"/>
    <mergeCell ref="BU32:BU33"/>
    <mergeCell ref="BU40:BU41"/>
    <mergeCell ref="BV6:BV7"/>
    <mergeCell ref="BV8:BV9"/>
    <mergeCell ref="BV10:BV11"/>
    <mergeCell ref="BV12:BV15"/>
    <mergeCell ref="BV16:BV17"/>
    <mergeCell ref="BT40:BT41"/>
    <mergeCell ref="BW40:BW41"/>
    <mergeCell ref="BT42:BW42"/>
    <mergeCell ref="BT4:BW5"/>
    <mergeCell ref="BU6:BU7"/>
    <mergeCell ref="BU8:BU9"/>
    <mergeCell ref="BU10:BU11"/>
    <mergeCell ref="BU12:BU15"/>
    <mergeCell ref="BU16:BU17"/>
    <mergeCell ref="BU18:BU19"/>
    <mergeCell ref="BT36:BT37"/>
    <mergeCell ref="BW36:BW37"/>
    <mergeCell ref="BT38:BT39"/>
    <mergeCell ref="BW38:BW39"/>
    <mergeCell ref="BU34:BU35"/>
    <mergeCell ref="BU36:BU37"/>
    <mergeCell ref="BU38:BU39"/>
    <mergeCell ref="BV34:BV35"/>
    <mergeCell ref="BV36:BV37"/>
    <mergeCell ref="BV38:BV39"/>
    <mergeCell ref="BT32:BT33"/>
    <mergeCell ref="BW32:BW33"/>
    <mergeCell ref="BU26:BU27"/>
    <mergeCell ref="BU28:BU29"/>
    <mergeCell ref="BU30:BU31"/>
    <mergeCell ref="BT34:BT35"/>
    <mergeCell ref="BW34:BW35"/>
    <mergeCell ref="BV30:BV31"/>
    <mergeCell ref="BV32:BV33"/>
    <mergeCell ref="BR4:BS5"/>
    <mergeCell ref="BN3:BS3"/>
    <mergeCell ref="BR42:BS42"/>
    <mergeCell ref="BN18:BS19"/>
    <mergeCell ref="BW20:BW21"/>
    <mergeCell ref="BT22:BT23"/>
    <mergeCell ref="BW22:BW23"/>
    <mergeCell ref="BT24:BT25"/>
    <mergeCell ref="BW24:BW25"/>
    <mergeCell ref="BT26:BT27"/>
    <mergeCell ref="BS36:BS37"/>
    <mergeCell ref="BS40:BS41"/>
    <mergeCell ref="BT12:BT15"/>
    <mergeCell ref="BW12:BW15"/>
    <mergeCell ref="BT16:BT17"/>
    <mergeCell ref="BW16:BW17"/>
    <mergeCell ref="BT18:BT19"/>
    <mergeCell ref="BW18:BW19"/>
    <mergeCell ref="BT20:BT21"/>
    <mergeCell ref="BW26:BW27"/>
    <mergeCell ref="BW6:BW7"/>
    <mergeCell ref="BT8:BT9"/>
    <mergeCell ref="BW8:BW9"/>
    <mergeCell ref="BT10:BT11"/>
    <mergeCell ref="BW10:BW11"/>
    <mergeCell ref="BS32:BS33"/>
    <mergeCell ref="BT28:BT29"/>
    <mergeCell ref="BW28:BW29"/>
    <mergeCell ref="BT30:BT31"/>
    <mergeCell ref="BW30:BW31"/>
    <mergeCell ref="BN45:BS51"/>
    <mergeCell ref="BX6:BX7"/>
    <mergeCell ref="BY6:BY7"/>
    <mergeCell ref="BX8:BX9"/>
    <mergeCell ref="BY8:BY9"/>
    <mergeCell ref="BT3:BY3"/>
    <mergeCell ref="BS26:BS27"/>
    <mergeCell ref="BS28:BS29"/>
    <mergeCell ref="BS30:BS31"/>
    <mergeCell ref="BT6:BT7"/>
    <mergeCell ref="BO40:BO41"/>
    <mergeCell ref="BS6:BS7"/>
    <mergeCell ref="BS8:BS9"/>
    <mergeCell ref="BS10:BS11"/>
    <mergeCell ref="BS12:BS15"/>
    <mergeCell ref="BS20:BS21"/>
    <mergeCell ref="BS22:BS23"/>
    <mergeCell ref="BS24:BS25"/>
    <mergeCell ref="BN16:BS17"/>
    <mergeCell ref="BO36:BO37"/>
    <mergeCell ref="BD38:BI39"/>
    <mergeCell ref="BN22:BN23"/>
    <mergeCell ref="BO22:BO23"/>
    <mergeCell ref="BN24:BN25"/>
    <mergeCell ref="BN20:BN21"/>
    <mergeCell ref="BO20:BO21"/>
    <mergeCell ref="BN28:BN29"/>
    <mergeCell ref="BO28:BO29"/>
    <mergeCell ref="BO24:BO25"/>
    <mergeCell ref="BE22:BE23"/>
    <mergeCell ref="BN4:BO5"/>
    <mergeCell ref="BN6:BN7"/>
    <mergeCell ref="BO6:BO7"/>
    <mergeCell ref="BN8:BN9"/>
    <mergeCell ref="BO8:BO9"/>
    <mergeCell ref="BN10:BN11"/>
    <mergeCell ref="BO10:BO11"/>
    <mergeCell ref="BN26:BN27"/>
    <mergeCell ref="BN42:BO42"/>
    <mergeCell ref="BP20:BP21"/>
    <mergeCell ref="BQ20:BQ21"/>
    <mergeCell ref="BP22:BP23"/>
    <mergeCell ref="BQ22:BQ23"/>
    <mergeCell ref="BP40:BP41"/>
    <mergeCell ref="BQ40:BQ41"/>
    <mergeCell ref="BN34:BS35"/>
    <mergeCell ref="BN38:BS39"/>
    <mergeCell ref="BN44:BS44"/>
    <mergeCell ref="BN30:BN31"/>
    <mergeCell ref="BO30:BO31"/>
    <mergeCell ref="BN32:BN33"/>
    <mergeCell ref="BO32:BO33"/>
    <mergeCell ref="BQ30:BQ31"/>
    <mergeCell ref="BP32:BP33"/>
    <mergeCell ref="BQ32:BQ33"/>
    <mergeCell ref="BP36:BP37"/>
    <mergeCell ref="BQ36:BQ37"/>
    <mergeCell ref="BN36:BN37"/>
    <mergeCell ref="E3:G5"/>
    <mergeCell ref="AD4:AE5"/>
    <mergeCell ref="AD6:AD9"/>
    <mergeCell ref="AE6:AE9"/>
    <mergeCell ref="AD10:AD11"/>
    <mergeCell ref="AE10:AE11"/>
    <mergeCell ref="AD12:AD15"/>
    <mergeCell ref="AE12:AE15"/>
    <mergeCell ref="AD16:AD17"/>
    <mergeCell ref="AD22:AD25"/>
    <mergeCell ref="AE22:AE25"/>
    <mergeCell ref="AD26:AD27"/>
    <mergeCell ref="AE26:AE27"/>
    <mergeCell ref="AD28:AD29"/>
    <mergeCell ref="AE28:AE29"/>
    <mergeCell ref="AD30:AD33"/>
    <mergeCell ref="AE30:AE33"/>
    <mergeCell ref="AD34:AD35"/>
    <mergeCell ref="AE34:AE35"/>
    <mergeCell ref="AD36:AD37"/>
    <mergeCell ref="AE36:AE37"/>
    <mergeCell ref="AD38:AD39"/>
    <mergeCell ref="AE38:AE39"/>
    <mergeCell ref="AD40:AD41"/>
    <mergeCell ref="AE40:AE41"/>
    <mergeCell ref="AB44:AE44"/>
    <mergeCell ref="AB45:AE46"/>
    <mergeCell ref="AD42:AE42"/>
    <mergeCell ref="AS8:AS9"/>
    <mergeCell ref="AS22:AS23"/>
    <mergeCell ref="AS24:AS25"/>
    <mergeCell ref="AS30:AS31"/>
    <mergeCell ref="AS32:AS33"/>
    <mergeCell ref="AH6:AH7"/>
    <mergeCell ref="AI6:AI7"/>
    <mergeCell ref="AH8:AH9"/>
    <mergeCell ref="AI8:AI9"/>
    <mergeCell ref="AR6:AR7"/>
    <mergeCell ref="AF54:AJ55"/>
    <mergeCell ref="AR8:AR9"/>
    <mergeCell ref="AH22:AH23"/>
    <mergeCell ref="AI22:AI23"/>
    <mergeCell ref="AH24:AH25"/>
    <mergeCell ref="AI24:AI25"/>
    <mergeCell ref="AR22:AR23"/>
    <mergeCell ref="AR24:AR25"/>
    <mergeCell ref="AJ28:AJ29"/>
    <mergeCell ref="AF49:AJ49"/>
  </mergeCells>
  <printOptions/>
  <pageMargins left="0.7086614173228347" right="0.7086614173228347" top="0.7480314960629921" bottom="0.7480314960629921" header="0.31496062992125984" footer="0.31496062992125984"/>
  <pageSetup horizontalDpi="600" verticalDpi="600" orientation="landscape" paperSize="8" scale="9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AC64"/>
  <sheetViews>
    <sheetView zoomScalePageLayoutView="0" workbookViewId="0" topLeftCell="A1">
      <selection activeCell="AC36" sqref="AC36"/>
    </sheetView>
  </sheetViews>
  <sheetFormatPr defaultColWidth="9.140625" defaultRowHeight="15"/>
  <cols>
    <col min="1" max="1" width="0.85546875" style="0" customWidth="1"/>
    <col min="2" max="2" width="9.00390625" style="0" customWidth="1"/>
    <col min="3" max="3" width="7.00390625" style="0" customWidth="1"/>
    <col min="4" max="4" width="2.7109375" style="0" customWidth="1"/>
    <col min="5" max="5" width="29.421875" style="0" customWidth="1"/>
    <col min="6" max="6" width="0.85546875" style="0" customWidth="1"/>
    <col min="7" max="18" width="4.28125" style="0" customWidth="1"/>
    <col min="19" max="20" width="2.28125" style="0" customWidth="1"/>
    <col min="21" max="21" width="9.7109375" style="0" customWidth="1"/>
    <col min="22" max="22" width="0.85546875" style="0" customWidth="1"/>
    <col min="23" max="23" width="8.00390625" style="0" bestFit="1" customWidth="1"/>
    <col min="24" max="24" width="6.28125" style="0" bestFit="1" customWidth="1"/>
    <col min="25" max="25" width="8.00390625" style="0" bestFit="1" customWidth="1"/>
    <col min="26" max="27" width="22.8515625" style="0" customWidth="1"/>
  </cols>
  <sheetData>
    <row r="1" ht="15.75">
      <c r="B1" s="116" t="s">
        <v>448</v>
      </c>
    </row>
    <row r="2" ht="13.5" thickBot="1">
      <c r="B2" t="s">
        <v>541</v>
      </c>
    </row>
    <row r="3" spans="2:27" ht="12.75">
      <c r="B3" s="844" t="s">
        <v>13</v>
      </c>
      <c r="C3" s="846" t="s">
        <v>15</v>
      </c>
      <c r="D3" s="406" t="s">
        <v>24</v>
      </c>
      <c r="E3" s="407"/>
      <c r="F3" s="298"/>
      <c r="G3" s="406" t="s">
        <v>6</v>
      </c>
      <c r="H3" s="848"/>
      <c r="I3" s="849" t="s">
        <v>7</v>
      </c>
      <c r="J3" s="848"/>
      <c r="K3" s="849" t="s">
        <v>8</v>
      </c>
      <c r="L3" s="848"/>
      <c r="M3" s="849" t="s">
        <v>9</v>
      </c>
      <c r="N3" s="848"/>
      <c r="O3" s="849" t="s">
        <v>10</v>
      </c>
      <c r="P3" s="848"/>
      <c r="Q3" s="849" t="s">
        <v>11</v>
      </c>
      <c r="R3" s="848"/>
      <c r="S3" s="840" t="s">
        <v>0</v>
      </c>
      <c r="T3" s="841"/>
      <c r="U3" s="406" t="s">
        <v>3</v>
      </c>
      <c r="V3" s="224"/>
      <c r="W3" s="464" t="s">
        <v>470</v>
      </c>
      <c r="X3" s="465"/>
      <c r="Y3" s="466"/>
      <c r="Z3" s="842" t="s">
        <v>136</v>
      </c>
      <c r="AA3" s="842" t="s">
        <v>137</v>
      </c>
    </row>
    <row r="4" spans="2:27" ht="13.5" thickBot="1">
      <c r="B4" s="845"/>
      <c r="C4" s="847"/>
      <c r="D4" s="412"/>
      <c r="E4" s="413"/>
      <c r="F4" s="240"/>
      <c r="G4" s="412"/>
      <c r="H4" s="508"/>
      <c r="I4" s="850"/>
      <c r="J4" s="508"/>
      <c r="K4" s="850"/>
      <c r="L4" s="508"/>
      <c r="M4" s="850"/>
      <c r="N4" s="508"/>
      <c r="O4" s="850"/>
      <c r="P4" s="508"/>
      <c r="Q4" s="850"/>
      <c r="R4" s="508"/>
      <c r="S4" s="738"/>
      <c r="T4" s="571"/>
      <c r="U4" s="412"/>
      <c r="V4" s="6"/>
      <c r="W4" s="169" t="s">
        <v>468</v>
      </c>
      <c r="X4" s="196" t="s">
        <v>466</v>
      </c>
      <c r="Y4" s="170" t="s">
        <v>467</v>
      </c>
      <c r="Z4" s="843"/>
      <c r="AA4" s="843"/>
    </row>
    <row r="5" spans="2:27" ht="18" customHeight="1">
      <c r="B5" s="844" t="s">
        <v>116</v>
      </c>
      <c r="C5" s="878" t="s">
        <v>27</v>
      </c>
      <c r="D5" s="879"/>
      <c r="E5" s="880"/>
      <c r="F5" s="32"/>
      <c r="G5" s="33"/>
      <c r="H5" s="34"/>
      <c r="I5" s="33"/>
      <c r="J5" s="34"/>
      <c r="K5" s="33"/>
      <c r="L5" s="34"/>
      <c r="M5" s="33"/>
      <c r="N5" s="34"/>
      <c r="O5" s="33"/>
      <c r="P5" s="34"/>
      <c r="Q5" s="33"/>
      <c r="R5" s="34"/>
      <c r="S5" s="33"/>
      <c r="T5" s="33"/>
      <c r="U5" s="33"/>
      <c r="V5" s="35"/>
      <c r="W5" s="288"/>
      <c r="X5" s="289"/>
      <c r="Y5" s="44"/>
      <c r="Z5" s="138"/>
      <c r="AA5" s="138"/>
    </row>
    <row r="6" spans="2:27" ht="3" customHeight="1">
      <c r="B6" s="876"/>
      <c r="C6" s="881" t="s">
        <v>23</v>
      </c>
      <c r="D6" s="884" t="s">
        <v>150</v>
      </c>
      <c r="E6" s="885" t="s">
        <v>117</v>
      </c>
      <c r="F6" s="27"/>
      <c r="G6" s="29"/>
      <c r="H6" s="28"/>
      <c r="I6" s="29"/>
      <c r="J6" s="28"/>
      <c r="K6" s="29"/>
      <c r="L6" s="28"/>
      <c r="M6" s="29"/>
      <c r="N6" s="39"/>
      <c r="O6" s="29"/>
      <c r="P6" s="28"/>
      <c r="Q6" s="29"/>
      <c r="R6" s="39"/>
      <c r="S6" s="29"/>
      <c r="T6" s="29"/>
      <c r="U6" s="29"/>
      <c r="V6" s="30"/>
      <c r="W6" s="290"/>
      <c r="X6" s="291"/>
      <c r="Y6" s="193"/>
      <c r="Z6" s="933" t="s">
        <v>49</v>
      </c>
      <c r="AA6" s="933" t="s">
        <v>51</v>
      </c>
    </row>
    <row r="7" spans="2:27" ht="12.75">
      <c r="B7" s="876"/>
      <c r="C7" s="882"/>
      <c r="D7" s="568"/>
      <c r="E7" s="800"/>
      <c r="F7" s="104"/>
      <c r="G7" s="897" t="s">
        <v>4</v>
      </c>
      <c r="H7" s="898"/>
      <c r="I7" s="898"/>
      <c r="J7" s="898"/>
      <c r="K7" s="898"/>
      <c r="L7" s="898"/>
      <c r="M7" s="898"/>
      <c r="N7" s="898"/>
      <c r="O7" s="928" t="s">
        <v>18</v>
      </c>
      <c r="P7" s="871"/>
      <c r="Q7" s="871"/>
      <c r="R7" s="871"/>
      <c r="S7" s="871"/>
      <c r="T7" s="871"/>
      <c r="U7" s="872"/>
      <c r="V7" s="4"/>
      <c r="W7" s="299">
        <f>'費用計算シート'!AA6</f>
        <v>1800</v>
      </c>
      <c r="X7" s="195">
        <f>'費用計算シート'!AT6</f>
        <v>670</v>
      </c>
      <c r="Y7" s="300">
        <f>W7-X7</f>
        <v>1130</v>
      </c>
      <c r="Z7" s="913"/>
      <c r="AA7" s="913"/>
    </row>
    <row r="8" spans="2:27" ht="12.75">
      <c r="B8" s="876"/>
      <c r="C8" s="882"/>
      <c r="D8" s="568"/>
      <c r="E8" s="800"/>
      <c r="F8" s="104"/>
      <c r="G8" s="854" t="s">
        <v>12</v>
      </c>
      <c r="H8" s="855"/>
      <c r="I8" s="855"/>
      <c r="J8" s="855"/>
      <c r="K8" s="855"/>
      <c r="L8" s="855"/>
      <c r="M8" s="855"/>
      <c r="N8" s="856"/>
      <c r="O8" s="873" t="s">
        <v>450</v>
      </c>
      <c r="P8" s="874"/>
      <c r="Q8" s="874"/>
      <c r="R8" s="874"/>
      <c r="S8" s="874"/>
      <c r="T8" s="874"/>
      <c r="U8" s="875"/>
      <c r="V8" s="4"/>
      <c r="W8" s="302" t="s">
        <v>373</v>
      </c>
      <c r="X8" s="303" t="s">
        <v>469</v>
      </c>
      <c r="Y8" s="304" t="s">
        <v>469</v>
      </c>
      <c r="Z8" s="913"/>
      <c r="AA8" s="913"/>
    </row>
    <row r="9" spans="2:27" ht="3" customHeight="1">
      <c r="B9" s="876"/>
      <c r="C9" s="883"/>
      <c r="D9" s="605"/>
      <c r="E9" s="886"/>
      <c r="F9" s="105"/>
      <c r="G9" s="42"/>
      <c r="H9" s="122"/>
      <c r="I9" s="42"/>
      <c r="J9" s="122"/>
      <c r="K9" s="42"/>
      <c r="L9" s="122"/>
      <c r="M9" s="42"/>
      <c r="N9" s="122"/>
      <c r="O9" s="43"/>
      <c r="P9" s="123"/>
      <c r="Q9" s="43"/>
      <c r="R9" s="123"/>
      <c r="S9" s="43"/>
      <c r="T9" s="43"/>
      <c r="U9" s="43"/>
      <c r="V9" s="26"/>
      <c r="W9" s="305"/>
      <c r="X9" s="194"/>
      <c r="Y9" s="141"/>
      <c r="Z9" s="914"/>
      <c r="AA9" s="914"/>
    </row>
    <row r="10" spans="2:27" ht="3" customHeight="1">
      <c r="B10" s="876"/>
      <c r="C10" s="892" t="s">
        <v>147</v>
      </c>
      <c r="D10" s="598" t="s">
        <v>151</v>
      </c>
      <c r="E10" s="887" t="s">
        <v>159</v>
      </c>
      <c r="F10" s="20"/>
      <c r="G10" s="20"/>
      <c r="H10" s="22"/>
      <c r="I10" s="20"/>
      <c r="J10" s="22"/>
      <c r="K10" s="20"/>
      <c r="L10" s="22"/>
      <c r="M10" s="20"/>
      <c r="N10" s="22"/>
      <c r="O10" s="20"/>
      <c r="P10" s="22"/>
      <c r="Q10" s="20"/>
      <c r="R10" s="20"/>
      <c r="S10" s="20"/>
      <c r="T10" s="21"/>
      <c r="U10" s="21"/>
      <c r="V10" s="23"/>
      <c r="W10" s="306"/>
      <c r="X10" s="307"/>
      <c r="Y10" s="308"/>
      <c r="Z10" s="912" t="s">
        <v>33</v>
      </c>
      <c r="AA10" s="912" t="s">
        <v>34</v>
      </c>
    </row>
    <row r="11" spans="2:29" ht="12.75" customHeight="1">
      <c r="B11" s="876"/>
      <c r="C11" s="893"/>
      <c r="D11" s="568"/>
      <c r="E11" s="888"/>
      <c r="F11" s="104"/>
      <c r="G11" s="851" t="s">
        <v>4</v>
      </c>
      <c r="H11" s="852"/>
      <c r="I11" s="853"/>
      <c r="J11" s="918" t="s">
        <v>145</v>
      </c>
      <c r="K11" s="919"/>
      <c r="L11" s="919"/>
      <c r="M11" s="919"/>
      <c r="N11" s="920"/>
      <c r="O11" s="891" t="s">
        <v>18</v>
      </c>
      <c r="P11" s="863"/>
      <c r="Q11" s="863"/>
      <c r="R11" s="863"/>
      <c r="S11" s="863"/>
      <c r="T11" s="863"/>
      <c r="U11" s="864"/>
      <c r="V11" s="4"/>
      <c r="W11" s="309">
        <f>'費用計算シート'!AA10</f>
        <v>1950</v>
      </c>
      <c r="X11" s="310">
        <f>'費用計算シート'!AT10</f>
        <v>670</v>
      </c>
      <c r="Y11" s="301">
        <f>W11-X11</f>
        <v>1280</v>
      </c>
      <c r="Z11" s="913"/>
      <c r="AA11" s="913"/>
      <c r="AB11" s="2"/>
      <c r="AC11" s="2"/>
    </row>
    <row r="12" spans="2:29" ht="12.75" customHeight="1">
      <c r="B12" s="876"/>
      <c r="C12" s="893"/>
      <c r="D12" s="568"/>
      <c r="E12" s="888"/>
      <c r="F12" s="104"/>
      <c r="G12" s="854" t="s">
        <v>12</v>
      </c>
      <c r="H12" s="855"/>
      <c r="I12" s="856"/>
      <c r="J12" s="915" t="s">
        <v>451</v>
      </c>
      <c r="K12" s="916"/>
      <c r="L12" s="916"/>
      <c r="M12" s="916"/>
      <c r="N12" s="917"/>
      <c r="O12" s="909" t="s">
        <v>452</v>
      </c>
      <c r="P12" s="910"/>
      <c r="Q12" s="910"/>
      <c r="R12" s="910"/>
      <c r="S12" s="910"/>
      <c r="T12" s="910"/>
      <c r="U12" s="911"/>
      <c r="V12" s="4"/>
      <c r="W12" s="302" t="s">
        <v>373</v>
      </c>
      <c r="X12" s="303" t="s">
        <v>469</v>
      </c>
      <c r="Y12" s="304" t="s">
        <v>469</v>
      </c>
      <c r="Z12" s="913"/>
      <c r="AA12" s="913"/>
      <c r="AB12" s="2"/>
      <c r="AC12" s="2"/>
    </row>
    <row r="13" spans="2:27" ht="3" customHeight="1">
      <c r="B13" s="876"/>
      <c r="C13" s="894"/>
      <c r="D13" s="605"/>
      <c r="E13" s="889"/>
      <c r="F13" s="24"/>
      <c r="G13" s="105"/>
      <c r="H13" s="25"/>
      <c r="I13" s="105"/>
      <c r="J13" s="25"/>
      <c r="K13" s="105"/>
      <c r="L13" s="25"/>
      <c r="M13" s="105"/>
      <c r="N13" s="25"/>
      <c r="O13" s="105"/>
      <c r="P13" s="25"/>
      <c r="Q13" s="105"/>
      <c r="R13" s="31"/>
      <c r="S13" s="105"/>
      <c r="T13" s="24"/>
      <c r="U13" s="24"/>
      <c r="V13" s="26"/>
      <c r="W13" s="311"/>
      <c r="X13" s="312"/>
      <c r="Y13" s="313"/>
      <c r="Z13" s="914"/>
      <c r="AA13" s="914"/>
    </row>
    <row r="14" spans="2:27" ht="3" customHeight="1">
      <c r="B14" s="876"/>
      <c r="C14" s="882" t="s">
        <v>26</v>
      </c>
      <c r="D14" s="568" t="s">
        <v>152</v>
      </c>
      <c r="E14" s="800" t="s">
        <v>60</v>
      </c>
      <c r="F14" s="104"/>
      <c r="G14" s="3"/>
      <c r="H14" s="11"/>
      <c r="I14" s="3"/>
      <c r="J14" s="11"/>
      <c r="K14" s="3"/>
      <c r="L14" s="11"/>
      <c r="M14" s="3"/>
      <c r="N14" s="11"/>
      <c r="O14" s="3"/>
      <c r="P14" s="11"/>
      <c r="Q14" s="3"/>
      <c r="R14" s="11"/>
      <c r="S14" s="3"/>
      <c r="T14" s="3"/>
      <c r="U14" s="3"/>
      <c r="V14" s="4"/>
      <c r="W14" s="299"/>
      <c r="X14" s="195"/>
      <c r="Y14" s="300"/>
      <c r="Z14" s="913" t="s">
        <v>138</v>
      </c>
      <c r="AA14" s="913" t="s">
        <v>52</v>
      </c>
    </row>
    <row r="15" spans="2:27" ht="12.75">
      <c r="B15" s="876"/>
      <c r="C15" s="882"/>
      <c r="D15" s="568"/>
      <c r="E15" s="800"/>
      <c r="F15" s="3"/>
      <c r="G15" s="851" t="s">
        <v>5</v>
      </c>
      <c r="H15" s="852"/>
      <c r="I15" s="852"/>
      <c r="J15" s="852"/>
      <c r="K15" s="852"/>
      <c r="L15" s="852"/>
      <c r="M15" s="852"/>
      <c r="N15" s="853"/>
      <c r="O15" s="929" t="s">
        <v>457</v>
      </c>
      <c r="P15" s="867"/>
      <c r="Q15" s="867"/>
      <c r="R15" s="867"/>
      <c r="S15" s="867"/>
      <c r="T15" s="867"/>
      <c r="U15" s="868"/>
      <c r="V15" s="4"/>
      <c r="W15" s="299">
        <f>'費用計算シート'!AA12</f>
        <v>1950</v>
      </c>
      <c r="X15" s="195">
        <f>'費用計算シート'!AT12</f>
        <v>660</v>
      </c>
      <c r="Y15" s="300">
        <f>W15-X15</f>
        <v>1290</v>
      </c>
      <c r="Z15" s="913"/>
      <c r="AA15" s="913"/>
    </row>
    <row r="16" spans="2:27" ht="12.75">
      <c r="B16" s="876"/>
      <c r="C16" s="882"/>
      <c r="D16" s="568"/>
      <c r="E16" s="800"/>
      <c r="F16" s="3"/>
      <c r="G16" s="854" t="s">
        <v>12</v>
      </c>
      <c r="H16" s="855"/>
      <c r="I16" s="855"/>
      <c r="J16" s="855"/>
      <c r="K16" s="855"/>
      <c r="L16" s="855"/>
      <c r="M16" s="855"/>
      <c r="N16" s="856"/>
      <c r="O16" s="930" t="s">
        <v>453</v>
      </c>
      <c r="P16" s="931"/>
      <c r="Q16" s="931"/>
      <c r="R16" s="931"/>
      <c r="S16" s="931"/>
      <c r="T16" s="931"/>
      <c r="U16" s="932"/>
      <c r="V16" s="4"/>
      <c r="W16" s="302" t="s">
        <v>373</v>
      </c>
      <c r="X16" s="303" t="s">
        <v>469</v>
      </c>
      <c r="Y16" s="304" t="s">
        <v>469</v>
      </c>
      <c r="Z16" s="913"/>
      <c r="AA16" s="913"/>
    </row>
    <row r="17" spans="2:27" ht="3" customHeight="1">
      <c r="B17" s="876"/>
      <c r="C17" s="883"/>
      <c r="D17" s="605"/>
      <c r="E17" s="886"/>
      <c r="F17" s="104"/>
      <c r="G17" s="3"/>
      <c r="H17" s="11"/>
      <c r="I17" s="3"/>
      <c r="J17" s="11"/>
      <c r="K17" s="3"/>
      <c r="L17" s="11"/>
      <c r="M17" s="3"/>
      <c r="N17" s="11"/>
      <c r="O17" s="3"/>
      <c r="P17" s="11"/>
      <c r="Q17" s="3"/>
      <c r="R17" s="11"/>
      <c r="S17" s="3"/>
      <c r="T17" s="3"/>
      <c r="U17" s="3"/>
      <c r="V17" s="4"/>
      <c r="W17" s="305"/>
      <c r="X17" s="194"/>
      <c r="Y17" s="141"/>
      <c r="Z17" s="914"/>
      <c r="AA17" s="914"/>
    </row>
    <row r="18" spans="2:27" ht="3" customHeight="1">
      <c r="B18" s="876"/>
      <c r="C18" s="939" t="s">
        <v>25</v>
      </c>
      <c r="D18" s="598" t="s">
        <v>153</v>
      </c>
      <c r="E18" s="890" t="s">
        <v>118</v>
      </c>
      <c r="F18" s="20"/>
      <c r="G18" s="21"/>
      <c r="H18" s="22"/>
      <c r="I18" s="21"/>
      <c r="J18" s="22"/>
      <c r="K18" s="21"/>
      <c r="L18" s="22"/>
      <c r="M18" s="21"/>
      <c r="N18" s="121"/>
      <c r="O18" s="21"/>
      <c r="P18" s="22"/>
      <c r="Q18" s="21"/>
      <c r="R18" s="121"/>
      <c r="S18" s="21"/>
      <c r="T18" s="21"/>
      <c r="U18" s="21"/>
      <c r="V18" s="23"/>
      <c r="W18" s="285"/>
      <c r="X18" s="129"/>
      <c r="Y18" s="168"/>
      <c r="Z18" s="912" t="s">
        <v>139</v>
      </c>
      <c r="AA18" s="913" t="s">
        <v>50</v>
      </c>
    </row>
    <row r="19" spans="2:27" ht="12.75">
      <c r="B19" s="876"/>
      <c r="C19" s="882"/>
      <c r="D19" s="568"/>
      <c r="E19" s="800"/>
      <c r="F19" s="104"/>
      <c r="G19" s="897" t="s">
        <v>5</v>
      </c>
      <c r="H19" s="898"/>
      <c r="I19" s="898"/>
      <c r="J19" s="898"/>
      <c r="K19" s="898"/>
      <c r="L19" s="898"/>
      <c r="M19" s="898"/>
      <c r="N19" s="898"/>
      <c r="O19" s="857" t="s">
        <v>458</v>
      </c>
      <c r="P19" s="858"/>
      <c r="Q19" s="858"/>
      <c r="R19" s="858"/>
      <c r="S19" s="858"/>
      <c r="T19" s="858"/>
      <c r="U19" s="926"/>
      <c r="V19" s="4"/>
      <c r="W19" s="299">
        <f>'費用計算シート'!AA16</f>
        <v>780</v>
      </c>
      <c r="X19" s="195">
        <f>'費用計算シート'!AT16</f>
        <v>240</v>
      </c>
      <c r="Y19" s="300">
        <f>W19-X19</f>
        <v>540</v>
      </c>
      <c r="Z19" s="913"/>
      <c r="AA19" s="913"/>
    </row>
    <row r="20" spans="2:27" ht="12.75">
      <c r="B20" s="876"/>
      <c r="C20" s="882"/>
      <c r="D20" s="568"/>
      <c r="E20" s="800"/>
      <c r="F20" s="104"/>
      <c r="G20" s="854" t="s">
        <v>12</v>
      </c>
      <c r="H20" s="855"/>
      <c r="I20" s="855"/>
      <c r="J20" s="855"/>
      <c r="K20" s="855"/>
      <c r="L20" s="855"/>
      <c r="M20" s="855"/>
      <c r="N20" s="856"/>
      <c r="O20" s="860" t="s">
        <v>451</v>
      </c>
      <c r="P20" s="861"/>
      <c r="Q20" s="861"/>
      <c r="R20" s="861"/>
      <c r="S20" s="861"/>
      <c r="T20" s="861"/>
      <c r="U20" s="904"/>
      <c r="V20" s="4"/>
      <c r="W20" s="302" t="s">
        <v>373</v>
      </c>
      <c r="X20" s="303" t="s">
        <v>469</v>
      </c>
      <c r="Y20" s="304" t="s">
        <v>469</v>
      </c>
      <c r="Z20" s="913"/>
      <c r="AA20" s="913"/>
    </row>
    <row r="21" spans="2:27" ht="3" customHeight="1">
      <c r="B21" s="876"/>
      <c r="C21" s="883"/>
      <c r="D21" s="605"/>
      <c r="E21" s="886"/>
      <c r="F21" s="105"/>
      <c r="G21" s="24"/>
      <c r="H21" s="40"/>
      <c r="I21" s="41"/>
      <c r="J21" s="40"/>
      <c r="K21" s="41"/>
      <c r="L21" s="40"/>
      <c r="M21" s="41"/>
      <c r="N21" s="40"/>
      <c r="O21" s="41"/>
      <c r="P21" s="40"/>
      <c r="Q21" s="41"/>
      <c r="R21" s="25"/>
      <c r="S21" s="41"/>
      <c r="T21" s="41"/>
      <c r="U21" s="41"/>
      <c r="V21" s="26"/>
      <c r="W21" s="305"/>
      <c r="X21" s="194"/>
      <c r="Y21" s="141"/>
      <c r="Z21" s="914"/>
      <c r="AA21" s="914"/>
    </row>
    <row r="22" spans="2:27" ht="3" customHeight="1">
      <c r="B22" s="876"/>
      <c r="C22" s="892" t="s">
        <v>148</v>
      </c>
      <c r="D22" s="598" t="s">
        <v>42</v>
      </c>
      <c r="E22" s="887" t="s">
        <v>155</v>
      </c>
      <c r="F22" s="20"/>
      <c r="G22" s="20"/>
      <c r="H22" s="22"/>
      <c r="I22" s="20"/>
      <c r="J22" s="22"/>
      <c r="K22" s="20"/>
      <c r="L22" s="22"/>
      <c r="M22" s="20"/>
      <c r="N22" s="22"/>
      <c r="O22" s="20"/>
      <c r="P22" s="22"/>
      <c r="Q22" s="20"/>
      <c r="R22" s="20"/>
      <c r="S22" s="20"/>
      <c r="T22" s="21"/>
      <c r="U22" s="21"/>
      <c r="V22" s="23"/>
      <c r="W22" s="306"/>
      <c r="X22" s="307"/>
      <c r="Y22" s="308"/>
      <c r="Z22" s="912" t="s">
        <v>33</v>
      </c>
      <c r="AA22" s="912" t="s">
        <v>160</v>
      </c>
    </row>
    <row r="23" spans="2:29" ht="12.75" customHeight="1">
      <c r="B23" s="876"/>
      <c r="C23" s="893"/>
      <c r="D23" s="568"/>
      <c r="E23" s="888"/>
      <c r="F23" s="104"/>
      <c r="G23" s="851" t="s">
        <v>4</v>
      </c>
      <c r="H23" s="852"/>
      <c r="I23" s="853"/>
      <c r="J23" s="921" t="s">
        <v>145</v>
      </c>
      <c r="K23" s="922"/>
      <c r="L23" s="922"/>
      <c r="M23" s="922"/>
      <c r="N23" s="923"/>
      <c r="O23" s="859" t="s">
        <v>458</v>
      </c>
      <c r="P23" s="924"/>
      <c r="Q23" s="924"/>
      <c r="R23" s="924"/>
      <c r="S23" s="924"/>
      <c r="T23" s="924"/>
      <c r="U23" s="925"/>
      <c r="V23" s="4"/>
      <c r="W23" s="309">
        <f>'費用計算シート'!AA18</f>
        <v>930</v>
      </c>
      <c r="X23" s="310">
        <f>'費用計算シート'!AT18</f>
        <v>290</v>
      </c>
      <c r="Y23" s="301">
        <f>W23-X23</f>
        <v>640</v>
      </c>
      <c r="Z23" s="913"/>
      <c r="AA23" s="913"/>
      <c r="AB23" s="2"/>
      <c r="AC23" s="2"/>
    </row>
    <row r="24" spans="2:29" ht="12.75" customHeight="1">
      <c r="B24" s="876"/>
      <c r="C24" s="893"/>
      <c r="D24" s="568"/>
      <c r="E24" s="888"/>
      <c r="F24" s="104"/>
      <c r="G24" s="854" t="s">
        <v>12</v>
      </c>
      <c r="H24" s="855"/>
      <c r="I24" s="856"/>
      <c r="J24" s="915" t="s">
        <v>451</v>
      </c>
      <c r="K24" s="916"/>
      <c r="L24" s="916"/>
      <c r="M24" s="916"/>
      <c r="N24" s="917"/>
      <c r="O24" s="861" t="s">
        <v>454</v>
      </c>
      <c r="P24" s="861"/>
      <c r="Q24" s="861"/>
      <c r="R24" s="861"/>
      <c r="S24" s="861"/>
      <c r="T24" s="861"/>
      <c r="U24" s="904"/>
      <c r="V24" s="4"/>
      <c r="W24" s="302" t="s">
        <v>373</v>
      </c>
      <c r="X24" s="303" t="s">
        <v>469</v>
      </c>
      <c r="Y24" s="304" t="s">
        <v>469</v>
      </c>
      <c r="Z24" s="913"/>
      <c r="AA24" s="913"/>
      <c r="AB24" s="2"/>
      <c r="AC24" s="2"/>
    </row>
    <row r="25" spans="2:27" ht="3" customHeight="1">
      <c r="B25" s="876"/>
      <c r="C25" s="894"/>
      <c r="D25" s="605"/>
      <c r="E25" s="889"/>
      <c r="F25" s="24"/>
      <c r="G25" s="105"/>
      <c r="H25" s="25"/>
      <c r="I25" s="105"/>
      <c r="J25" s="25"/>
      <c r="K25" s="105"/>
      <c r="L25" s="25"/>
      <c r="M25" s="105"/>
      <c r="N25" s="25"/>
      <c r="O25" s="105"/>
      <c r="P25" s="25"/>
      <c r="Q25" s="105"/>
      <c r="R25" s="31"/>
      <c r="S25" s="105"/>
      <c r="T25" s="24"/>
      <c r="U25" s="24"/>
      <c r="V25" s="26"/>
      <c r="W25" s="311"/>
      <c r="X25" s="312"/>
      <c r="Y25" s="313"/>
      <c r="Z25" s="914"/>
      <c r="AA25" s="914"/>
    </row>
    <row r="26" spans="2:27" ht="3" customHeight="1">
      <c r="B26" s="876"/>
      <c r="C26" s="892" t="s">
        <v>149</v>
      </c>
      <c r="D26" s="598" t="s">
        <v>154</v>
      </c>
      <c r="E26" s="895" t="s">
        <v>67</v>
      </c>
      <c r="F26" s="104"/>
      <c r="G26" s="3"/>
      <c r="H26" s="13"/>
      <c r="I26" s="1"/>
      <c r="J26" s="13"/>
      <c r="K26" s="1"/>
      <c r="L26" s="13"/>
      <c r="M26" s="1"/>
      <c r="N26" s="13"/>
      <c r="O26" s="1"/>
      <c r="P26" s="13"/>
      <c r="Q26" s="1"/>
      <c r="R26" s="11"/>
      <c r="S26" s="1"/>
      <c r="T26" s="1"/>
      <c r="U26" s="18"/>
      <c r="V26" s="4"/>
      <c r="W26" s="285"/>
      <c r="X26" s="129"/>
      <c r="Y26" s="168"/>
      <c r="Z26" s="912" t="s">
        <v>53</v>
      </c>
      <c r="AA26" s="912" t="s">
        <v>54</v>
      </c>
    </row>
    <row r="27" spans="2:27" ht="12.75">
      <c r="B27" s="876"/>
      <c r="C27" s="893"/>
      <c r="D27" s="568"/>
      <c r="E27" s="896"/>
      <c r="F27" s="104"/>
      <c r="G27" s="897" t="s">
        <v>5</v>
      </c>
      <c r="H27" s="898"/>
      <c r="I27" s="898"/>
      <c r="J27" s="898"/>
      <c r="K27" s="898"/>
      <c r="L27" s="898"/>
      <c r="M27" s="898"/>
      <c r="N27" s="898"/>
      <c r="O27" s="857" t="s">
        <v>146</v>
      </c>
      <c r="P27" s="858"/>
      <c r="Q27" s="858"/>
      <c r="R27" s="858"/>
      <c r="S27" s="858"/>
      <c r="T27" s="859"/>
      <c r="U27" s="139" t="s">
        <v>1</v>
      </c>
      <c r="V27" s="4"/>
      <c r="W27" s="299">
        <f>'費用計算シート'!AA20</f>
        <v>1310</v>
      </c>
      <c r="X27" s="195">
        <f>'費用計算シート'!AT20</f>
        <v>240</v>
      </c>
      <c r="Y27" s="300">
        <f>W27-X27</f>
        <v>1070</v>
      </c>
      <c r="Z27" s="913"/>
      <c r="AA27" s="913"/>
    </row>
    <row r="28" spans="2:27" ht="12.75">
      <c r="B28" s="876"/>
      <c r="C28" s="893"/>
      <c r="D28" s="568"/>
      <c r="E28" s="896"/>
      <c r="F28" s="104"/>
      <c r="G28" s="854" t="s">
        <v>12</v>
      </c>
      <c r="H28" s="855"/>
      <c r="I28" s="855"/>
      <c r="J28" s="855"/>
      <c r="K28" s="855"/>
      <c r="L28" s="855"/>
      <c r="M28" s="855"/>
      <c r="N28" s="856"/>
      <c r="O28" s="860" t="s">
        <v>454</v>
      </c>
      <c r="P28" s="861"/>
      <c r="Q28" s="861"/>
      <c r="R28" s="861"/>
      <c r="S28" s="861"/>
      <c r="T28" s="862"/>
      <c r="U28" s="162" t="s">
        <v>455</v>
      </c>
      <c r="V28" s="4"/>
      <c r="W28" s="302" t="s">
        <v>373</v>
      </c>
      <c r="X28" s="303" t="s">
        <v>469</v>
      </c>
      <c r="Y28" s="304" t="s">
        <v>469</v>
      </c>
      <c r="Z28" s="913"/>
      <c r="AA28" s="913"/>
    </row>
    <row r="29" spans="2:27" ht="3" customHeight="1">
      <c r="B29" s="877"/>
      <c r="C29" s="893"/>
      <c r="D29" s="599"/>
      <c r="E29" s="896"/>
      <c r="F29" s="8"/>
      <c r="G29" s="8"/>
      <c r="H29" s="12"/>
      <c r="I29" s="8"/>
      <c r="J29" s="12"/>
      <c r="K29" s="8"/>
      <c r="L29" s="12"/>
      <c r="M29" s="8"/>
      <c r="N29" s="12"/>
      <c r="O29" s="8"/>
      <c r="P29" s="12"/>
      <c r="Q29" s="8"/>
      <c r="R29" s="12"/>
      <c r="S29" s="8"/>
      <c r="T29" s="8"/>
      <c r="U29" s="8"/>
      <c r="V29" s="10"/>
      <c r="W29" s="314"/>
      <c r="X29" s="315"/>
      <c r="Y29" s="316"/>
      <c r="Z29" s="927"/>
      <c r="AA29" s="927"/>
    </row>
    <row r="30" spans="2:27" ht="18" customHeight="1">
      <c r="B30" s="942" t="s">
        <v>56</v>
      </c>
      <c r="C30" s="944" t="s">
        <v>27</v>
      </c>
      <c r="D30" s="945"/>
      <c r="E30" s="946"/>
      <c r="F30" s="36"/>
      <c r="G30" s="36"/>
      <c r="H30" s="37"/>
      <c r="I30" s="36"/>
      <c r="J30" s="37"/>
      <c r="K30" s="36"/>
      <c r="L30" s="37"/>
      <c r="M30" s="36"/>
      <c r="N30" s="37"/>
      <c r="O30" s="36"/>
      <c r="P30" s="37"/>
      <c r="Q30" s="36"/>
      <c r="R30" s="37"/>
      <c r="S30" s="36"/>
      <c r="T30" s="36"/>
      <c r="U30" s="36"/>
      <c r="V30" s="38"/>
      <c r="W30" s="317"/>
      <c r="X30" s="318"/>
      <c r="Y30" s="319"/>
      <c r="Z30" s="115"/>
      <c r="AA30" s="115"/>
    </row>
    <row r="31" spans="2:27" ht="3" customHeight="1">
      <c r="B31" s="876"/>
      <c r="C31" s="881" t="s">
        <v>23</v>
      </c>
      <c r="D31" s="947" t="s">
        <v>156</v>
      </c>
      <c r="E31" s="885" t="s">
        <v>58</v>
      </c>
      <c r="F31" s="3"/>
      <c r="G31" s="3"/>
      <c r="H31" s="11"/>
      <c r="I31" s="3"/>
      <c r="J31" s="11"/>
      <c r="K31" s="3"/>
      <c r="L31" s="11"/>
      <c r="M31" s="3"/>
      <c r="N31" s="12"/>
      <c r="O31" s="3"/>
      <c r="P31" s="11"/>
      <c r="Q31" s="3"/>
      <c r="R31" s="12"/>
      <c r="S31" s="3"/>
      <c r="T31" s="3"/>
      <c r="U31" s="3"/>
      <c r="V31" s="4"/>
      <c r="W31" s="320"/>
      <c r="X31" s="321"/>
      <c r="Y31" s="322"/>
      <c r="Z31" s="933" t="s">
        <v>35</v>
      </c>
      <c r="AA31" s="933" t="s">
        <v>36</v>
      </c>
    </row>
    <row r="32" spans="2:27" ht="12.75">
      <c r="B32" s="876"/>
      <c r="C32" s="882"/>
      <c r="D32" s="902"/>
      <c r="E32" s="800"/>
      <c r="F32" s="3"/>
      <c r="G32" s="851" t="s">
        <v>4</v>
      </c>
      <c r="H32" s="852"/>
      <c r="I32" s="852"/>
      <c r="J32" s="852"/>
      <c r="K32" s="853"/>
      <c r="L32" s="871" t="s">
        <v>18</v>
      </c>
      <c r="M32" s="871"/>
      <c r="N32" s="871"/>
      <c r="O32" s="871"/>
      <c r="P32" s="871"/>
      <c r="Q32" s="871"/>
      <c r="R32" s="871"/>
      <c r="S32" s="871"/>
      <c r="T32" s="871"/>
      <c r="U32" s="872"/>
      <c r="V32" s="4"/>
      <c r="W32" s="299">
        <f>'費用計算シート'!AA22</f>
        <v>2190</v>
      </c>
      <c r="X32" s="195">
        <f>'費用計算シート'!AT22</f>
        <v>670</v>
      </c>
      <c r="Y32" s="300">
        <f>W32-X32</f>
        <v>1520</v>
      </c>
      <c r="Z32" s="913"/>
      <c r="AA32" s="913"/>
    </row>
    <row r="33" spans="2:27" ht="12.75">
      <c r="B33" s="876"/>
      <c r="C33" s="882"/>
      <c r="D33" s="902"/>
      <c r="E33" s="800"/>
      <c r="F33" s="3"/>
      <c r="G33" s="854" t="s">
        <v>12</v>
      </c>
      <c r="H33" s="855"/>
      <c r="I33" s="855"/>
      <c r="J33" s="855"/>
      <c r="K33" s="856"/>
      <c r="L33" s="873" t="s">
        <v>456</v>
      </c>
      <c r="M33" s="874"/>
      <c r="N33" s="874"/>
      <c r="O33" s="874"/>
      <c r="P33" s="874"/>
      <c r="Q33" s="874"/>
      <c r="R33" s="874"/>
      <c r="S33" s="874"/>
      <c r="T33" s="874"/>
      <c r="U33" s="875"/>
      <c r="V33" s="4"/>
      <c r="W33" s="302" t="s">
        <v>373</v>
      </c>
      <c r="X33" s="303" t="s">
        <v>469</v>
      </c>
      <c r="Y33" s="304" t="s">
        <v>469</v>
      </c>
      <c r="Z33" s="913"/>
      <c r="AA33" s="913"/>
    </row>
    <row r="34" spans="2:27" ht="3" customHeight="1">
      <c r="B34" s="876"/>
      <c r="C34" s="883"/>
      <c r="D34" s="905"/>
      <c r="E34" s="886"/>
      <c r="F34" s="24"/>
      <c r="G34" s="24"/>
      <c r="H34" s="25"/>
      <c r="I34" s="24"/>
      <c r="J34" s="25"/>
      <c r="K34" s="24"/>
      <c r="L34" s="25"/>
      <c r="M34" s="24"/>
      <c r="N34" s="25"/>
      <c r="O34" s="24"/>
      <c r="P34" s="25"/>
      <c r="Q34" s="24"/>
      <c r="R34" s="25"/>
      <c r="S34" s="24"/>
      <c r="T34" s="24"/>
      <c r="U34" s="24"/>
      <c r="V34" s="26"/>
      <c r="W34" s="305"/>
      <c r="X34" s="194"/>
      <c r="Y34" s="141"/>
      <c r="Z34" s="914"/>
      <c r="AA34" s="914"/>
    </row>
    <row r="35" spans="2:27" ht="3" customHeight="1">
      <c r="B35" s="876"/>
      <c r="C35" s="899" t="s">
        <v>20</v>
      </c>
      <c r="D35" s="901" t="s">
        <v>157</v>
      </c>
      <c r="E35" s="895" t="s">
        <v>59</v>
      </c>
      <c r="F35" s="3"/>
      <c r="G35" s="3"/>
      <c r="H35" s="11"/>
      <c r="I35" s="3"/>
      <c r="J35" s="11"/>
      <c r="K35" s="3"/>
      <c r="L35" s="11"/>
      <c r="M35" s="3"/>
      <c r="N35" s="12"/>
      <c r="O35" s="3"/>
      <c r="P35" s="11"/>
      <c r="Q35" s="3"/>
      <c r="R35" s="12"/>
      <c r="S35" s="3"/>
      <c r="T35" s="3"/>
      <c r="U35" s="3"/>
      <c r="V35" s="4"/>
      <c r="W35" s="285"/>
      <c r="X35" s="129"/>
      <c r="Y35" s="168"/>
      <c r="Z35" s="912" t="s">
        <v>37</v>
      </c>
      <c r="AA35" s="912" t="s">
        <v>36</v>
      </c>
    </row>
    <row r="36" spans="2:27" ht="12.75">
      <c r="B36" s="876"/>
      <c r="C36" s="900"/>
      <c r="D36" s="902"/>
      <c r="E36" s="896"/>
      <c r="F36" s="3"/>
      <c r="G36" s="851" t="s">
        <v>5</v>
      </c>
      <c r="H36" s="852"/>
      <c r="I36" s="852"/>
      <c r="J36" s="852"/>
      <c r="K36" s="853"/>
      <c r="L36" s="867" t="s">
        <v>457</v>
      </c>
      <c r="M36" s="867"/>
      <c r="N36" s="867"/>
      <c r="O36" s="867"/>
      <c r="P36" s="867"/>
      <c r="Q36" s="867"/>
      <c r="R36" s="867"/>
      <c r="S36" s="867"/>
      <c r="T36" s="867"/>
      <c r="U36" s="868"/>
      <c r="V36" s="4"/>
      <c r="W36" s="299">
        <f>'費用計算シート'!AA26</f>
        <v>2145</v>
      </c>
      <c r="X36" s="195">
        <f>'費用計算シート'!AT26</f>
        <v>660</v>
      </c>
      <c r="Y36" s="300">
        <f>W36-X36</f>
        <v>1485</v>
      </c>
      <c r="Z36" s="913"/>
      <c r="AA36" s="913"/>
    </row>
    <row r="37" spans="2:27" ht="12.75">
      <c r="B37" s="876"/>
      <c r="C37" s="900"/>
      <c r="D37" s="902"/>
      <c r="E37" s="896"/>
      <c r="F37" s="3"/>
      <c r="G37" s="854" t="s">
        <v>12</v>
      </c>
      <c r="H37" s="855"/>
      <c r="I37" s="855"/>
      <c r="J37" s="855"/>
      <c r="K37" s="856"/>
      <c r="L37" s="869" t="s">
        <v>459</v>
      </c>
      <c r="M37" s="869"/>
      <c r="N37" s="869"/>
      <c r="O37" s="869"/>
      <c r="P37" s="869"/>
      <c r="Q37" s="869"/>
      <c r="R37" s="869"/>
      <c r="S37" s="869"/>
      <c r="T37" s="869"/>
      <c r="U37" s="870"/>
      <c r="V37" s="4"/>
      <c r="W37" s="302" t="s">
        <v>373</v>
      </c>
      <c r="X37" s="303" t="s">
        <v>469</v>
      </c>
      <c r="Y37" s="304" t="s">
        <v>469</v>
      </c>
      <c r="Z37" s="913"/>
      <c r="AA37" s="913"/>
    </row>
    <row r="38" spans="2:27" ht="3" customHeight="1">
      <c r="B38" s="876"/>
      <c r="C38" s="900"/>
      <c r="D38" s="903"/>
      <c r="E38" s="896"/>
      <c r="F38" s="8"/>
      <c r="G38" s="8"/>
      <c r="H38" s="12"/>
      <c r="I38" s="8"/>
      <c r="J38" s="12"/>
      <c r="K38" s="8"/>
      <c r="L38" s="12"/>
      <c r="M38" s="8"/>
      <c r="N38" s="12"/>
      <c r="O38" s="8"/>
      <c r="P38" s="12"/>
      <c r="Q38" s="8"/>
      <c r="R38" s="12"/>
      <c r="S38" s="8"/>
      <c r="T38" s="8"/>
      <c r="U38" s="8"/>
      <c r="V38" s="10"/>
      <c r="W38" s="314"/>
      <c r="X38" s="315"/>
      <c r="Y38" s="316"/>
      <c r="Z38" s="927"/>
      <c r="AA38" s="927"/>
    </row>
    <row r="39" spans="2:27" ht="3" customHeight="1">
      <c r="B39" s="876"/>
      <c r="C39" s="892" t="s">
        <v>196</v>
      </c>
      <c r="D39" s="598" t="s">
        <v>197</v>
      </c>
      <c r="E39" s="887" t="s">
        <v>198</v>
      </c>
      <c r="F39" s="20"/>
      <c r="G39" s="20"/>
      <c r="H39" s="22"/>
      <c r="I39" s="20"/>
      <c r="J39" s="22"/>
      <c r="K39" s="20"/>
      <c r="L39" s="22"/>
      <c r="M39" s="20"/>
      <c r="N39" s="22"/>
      <c r="O39" s="20"/>
      <c r="P39" s="22"/>
      <c r="Q39" s="20"/>
      <c r="R39" s="20"/>
      <c r="S39" s="20"/>
      <c r="T39" s="21"/>
      <c r="U39" s="21"/>
      <c r="V39" s="23"/>
      <c r="W39" s="306"/>
      <c r="X39" s="307"/>
      <c r="Y39" s="308"/>
      <c r="Z39" s="936" t="s">
        <v>33</v>
      </c>
      <c r="AA39" s="936" t="s">
        <v>34</v>
      </c>
    </row>
    <row r="40" spans="2:29" ht="12.75" customHeight="1">
      <c r="B40" s="876"/>
      <c r="C40" s="893"/>
      <c r="D40" s="568"/>
      <c r="E40" s="888"/>
      <c r="F40" s="132"/>
      <c r="G40" s="851" t="s">
        <v>4</v>
      </c>
      <c r="H40" s="852"/>
      <c r="I40" s="852"/>
      <c r="J40" s="852"/>
      <c r="K40" s="853"/>
      <c r="L40" s="918" t="s">
        <v>199</v>
      </c>
      <c r="M40" s="919"/>
      <c r="N40" s="919"/>
      <c r="O40" s="919"/>
      <c r="P40" s="920"/>
      <c r="Q40" s="891" t="s">
        <v>18</v>
      </c>
      <c r="R40" s="863"/>
      <c r="S40" s="863"/>
      <c r="T40" s="863"/>
      <c r="U40" s="864"/>
      <c r="V40" s="4"/>
      <c r="W40" s="309">
        <f>'費用計算シート'!AA28</f>
        <v>2265</v>
      </c>
      <c r="X40" s="310">
        <f>'費用計算シート'!AT28</f>
        <v>670</v>
      </c>
      <c r="Y40" s="301">
        <f>W40-X40</f>
        <v>1595</v>
      </c>
      <c r="Z40" s="937"/>
      <c r="AA40" s="937"/>
      <c r="AB40" s="2"/>
      <c r="AC40" s="2"/>
    </row>
    <row r="41" spans="2:29" ht="12.75" customHeight="1">
      <c r="B41" s="876"/>
      <c r="C41" s="893"/>
      <c r="D41" s="568"/>
      <c r="E41" s="888"/>
      <c r="F41" s="132"/>
      <c r="G41" s="854" t="s">
        <v>12</v>
      </c>
      <c r="H41" s="855"/>
      <c r="I41" s="855"/>
      <c r="J41" s="855"/>
      <c r="K41" s="856"/>
      <c r="L41" s="860" t="s">
        <v>451</v>
      </c>
      <c r="M41" s="861"/>
      <c r="N41" s="861"/>
      <c r="O41" s="861"/>
      <c r="P41" s="862"/>
      <c r="Q41" s="943" t="s">
        <v>460</v>
      </c>
      <c r="R41" s="865"/>
      <c r="S41" s="865"/>
      <c r="T41" s="865"/>
      <c r="U41" s="866"/>
      <c r="V41" s="4"/>
      <c r="W41" s="302" t="s">
        <v>373</v>
      </c>
      <c r="X41" s="303" t="s">
        <v>469</v>
      </c>
      <c r="Y41" s="304" t="s">
        <v>469</v>
      </c>
      <c r="Z41" s="937"/>
      <c r="AA41" s="937"/>
      <c r="AB41" s="2"/>
      <c r="AC41" s="2"/>
    </row>
    <row r="42" spans="2:27" ht="3" customHeight="1">
      <c r="B42" s="877"/>
      <c r="C42" s="893"/>
      <c r="D42" s="599"/>
      <c r="E42" s="888"/>
      <c r="F42" s="8"/>
      <c r="G42" s="9"/>
      <c r="H42" s="12"/>
      <c r="I42" s="9"/>
      <c r="J42" s="12"/>
      <c r="K42" s="9"/>
      <c r="L42" s="12"/>
      <c r="M42" s="9"/>
      <c r="N42" s="12"/>
      <c r="O42" s="9"/>
      <c r="P42" s="12"/>
      <c r="Q42" s="9"/>
      <c r="R42" s="16"/>
      <c r="S42" s="9"/>
      <c r="T42" s="8"/>
      <c r="U42" s="8"/>
      <c r="V42" s="10"/>
      <c r="W42" s="323"/>
      <c r="X42" s="324"/>
      <c r="Y42" s="325"/>
      <c r="Z42" s="948"/>
      <c r="AA42" s="948"/>
    </row>
    <row r="43" spans="2:27" ht="18" customHeight="1">
      <c r="B43" s="876" t="s">
        <v>14</v>
      </c>
      <c r="C43" s="907" t="s">
        <v>27</v>
      </c>
      <c r="D43" s="907"/>
      <c r="E43" s="908"/>
      <c r="F43" s="133"/>
      <c r="G43" s="134"/>
      <c r="H43" s="135"/>
      <c r="I43" s="134"/>
      <c r="J43" s="135"/>
      <c r="K43" s="134"/>
      <c r="L43" s="135"/>
      <c r="M43" s="134"/>
      <c r="N43" s="135"/>
      <c r="O43" s="134"/>
      <c r="P43" s="135"/>
      <c r="Q43" s="134"/>
      <c r="R43" s="135"/>
      <c r="S43" s="134"/>
      <c r="T43" s="134"/>
      <c r="U43" s="134"/>
      <c r="V43" s="136"/>
      <c r="W43" s="292"/>
      <c r="X43" s="293"/>
      <c r="Y43" s="294"/>
      <c r="Z43" s="137"/>
      <c r="AA43" s="137"/>
    </row>
    <row r="44" spans="2:27" ht="3" customHeight="1">
      <c r="B44" s="876"/>
      <c r="C44" s="882" t="s">
        <v>22</v>
      </c>
      <c r="D44" s="568" t="s">
        <v>201</v>
      </c>
      <c r="E44" s="800" t="s">
        <v>68</v>
      </c>
      <c r="F44" s="104"/>
      <c r="G44" s="3"/>
      <c r="H44" s="11"/>
      <c r="I44" s="3"/>
      <c r="J44" s="11"/>
      <c r="K44" s="8"/>
      <c r="L44" s="12"/>
      <c r="M44" s="8"/>
      <c r="N44" s="12"/>
      <c r="O44" s="3"/>
      <c r="P44" s="11"/>
      <c r="Q44" s="8"/>
      <c r="R44" s="12"/>
      <c r="S44" s="3"/>
      <c r="T44" s="3"/>
      <c r="U44" s="3"/>
      <c r="V44" s="4"/>
      <c r="W44" s="299"/>
      <c r="X44" s="195"/>
      <c r="Y44" s="300"/>
      <c r="Z44" s="912" t="s">
        <v>28</v>
      </c>
      <c r="AA44" s="913" t="s">
        <v>29</v>
      </c>
    </row>
    <row r="45" spans="2:27" ht="12.75">
      <c r="B45" s="876"/>
      <c r="C45" s="882"/>
      <c r="D45" s="568"/>
      <c r="E45" s="800"/>
      <c r="F45" s="104"/>
      <c r="G45" s="851" t="s">
        <v>4</v>
      </c>
      <c r="H45" s="852"/>
      <c r="I45" s="852"/>
      <c r="J45" s="853"/>
      <c r="K45" s="871" t="s">
        <v>17</v>
      </c>
      <c r="L45" s="871"/>
      <c r="M45" s="871"/>
      <c r="N45" s="871"/>
      <c r="O45" s="871"/>
      <c r="P45" s="871"/>
      <c r="Q45" s="871"/>
      <c r="R45" s="871"/>
      <c r="S45" s="871"/>
      <c r="T45" s="871"/>
      <c r="U45" s="872"/>
      <c r="V45" s="4"/>
      <c r="W45" s="299">
        <f>'費用計算シート'!AA30</f>
        <v>2000</v>
      </c>
      <c r="X45" s="195">
        <f>'費用計算シート'!AT30</f>
        <v>670</v>
      </c>
      <c r="Y45" s="300">
        <f>W45-X45</f>
        <v>1330</v>
      </c>
      <c r="Z45" s="913"/>
      <c r="AA45" s="913"/>
    </row>
    <row r="46" spans="2:27" ht="12.75">
      <c r="B46" s="876"/>
      <c r="C46" s="882"/>
      <c r="D46" s="568"/>
      <c r="E46" s="800"/>
      <c r="F46" s="104"/>
      <c r="G46" s="854" t="s">
        <v>12</v>
      </c>
      <c r="H46" s="855"/>
      <c r="I46" s="855"/>
      <c r="J46" s="856"/>
      <c r="K46" s="873" t="s">
        <v>461</v>
      </c>
      <c r="L46" s="874"/>
      <c r="M46" s="874"/>
      <c r="N46" s="874"/>
      <c r="O46" s="874"/>
      <c r="P46" s="874"/>
      <c r="Q46" s="874"/>
      <c r="R46" s="874"/>
      <c r="S46" s="874"/>
      <c r="T46" s="874"/>
      <c r="U46" s="875"/>
      <c r="V46" s="4"/>
      <c r="W46" s="302" t="s">
        <v>373</v>
      </c>
      <c r="X46" s="303" t="s">
        <v>469</v>
      </c>
      <c r="Y46" s="304" t="s">
        <v>469</v>
      </c>
      <c r="Z46" s="913"/>
      <c r="AA46" s="913"/>
    </row>
    <row r="47" spans="2:27" ht="3" customHeight="1">
      <c r="B47" s="876"/>
      <c r="C47" s="883"/>
      <c r="D47" s="605"/>
      <c r="E47" s="886"/>
      <c r="F47" s="104"/>
      <c r="G47" s="3"/>
      <c r="H47" s="11"/>
      <c r="I47" s="3"/>
      <c r="J47" s="11"/>
      <c r="K47" s="3"/>
      <c r="L47" s="11"/>
      <c r="M47" s="3"/>
      <c r="N47" s="11"/>
      <c r="O47" s="3"/>
      <c r="P47" s="11"/>
      <c r="Q47" s="3"/>
      <c r="R47" s="11"/>
      <c r="S47" s="3"/>
      <c r="T47" s="3"/>
      <c r="U47" s="3"/>
      <c r="V47" s="4"/>
      <c r="W47" s="305"/>
      <c r="X47" s="194"/>
      <c r="Y47" s="141"/>
      <c r="Z47" s="914"/>
      <c r="AA47" s="914"/>
    </row>
    <row r="48" spans="2:27" ht="3" customHeight="1">
      <c r="B48" s="876"/>
      <c r="C48" s="939" t="s">
        <v>25</v>
      </c>
      <c r="D48" s="598" t="s">
        <v>200</v>
      </c>
      <c r="E48" s="890" t="s">
        <v>61</v>
      </c>
      <c r="F48" s="20"/>
      <c r="G48" s="21"/>
      <c r="H48" s="22"/>
      <c r="I48" s="21"/>
      <c r="J48" s="22"/>
      <c r="K48" s="21"/>
      <c r="L48" s="121"/>
      <c r="M48" s="21"/>
      <c r="N48" s="121"/>
      <c r="O48" s="21"/>
      <c r="P48" s="22"/>
      <c r="Q48" s="21"/>
      <c r="R48" s="121"/>
      <c r="S48" s="21"/>
      <c r="T48" s="21"/>
      <c r="U48" s="21"/>
      <c r="V48" s="23"/>
      <c r="W48" s="285"/>
      <c r="X48" s="129"/>
      <c r="Y48" s="168"/>
      <c r="Z48" s="912" t="s">
        <v>55</v>
      </c>
      <c r="AA48" s="913" t="s">
        <v>30</v>
      </c>
    </row>
    <row r="49" spans="2:27" ht="12.75">
      <c r="B49" s="876"/>
      <c r="C49" s="882"/>
      <c r="D49" s="568"/>
      <c r="E49" s="800"/>
      <c r="F49" s="104"/>
      <c r="G49" s="851" t="s">
        <v>5</v>
      </c>
      <c r="H49" s="852"/>
      <c r="I49" s="852"/>
      <c r="J49" s="852"/>
      <c r="K49" s="853"/>
      <c r="L49" s="858" t="s">
        <v>21</v>
      </c>
      <c r="M49" s="858"/>
      <c r="N49" s="858"/>
      <c r="O49" s="858"/>
      <c r="P49" s="858"/>
      <c r="Q49" s="858"/>
      <c r="R49" s="858"/>
      <c r="S49" s="858"/>
      <c r="T49" s="858"/>
      <c r="U49" s="926"/>
      <c r="V49" s="4"/>
      <c r="W49" s="299">
        <f>'費用計算シート'!AA34</f>
        <v>825</v>
      </c>
      <c r="X49" s="195">
        <f>'費用計算シート'!AT34</f>
        <v>240</v>
      </c>
      <c r="Y49" s="300">
        <f>W49-X49</f>
        <v>585</v>
      </c>
      <c r="Z49" s="913"/>
      <c r="AA49" s="913"/>
    </row>
    <row r="50" spans="2:27" ht="12.75">
      <c r="B50" s="876"/>
      <c r="C50" s="882"/>
      <c r="D50" s="568"/>
      <c r="E50" s="800"/>
      <c r="F50" s="104"/>
      <c r="G50" s="854" t="s">
        <v>12</v>
      </c>
      <c r="H50" s="855"/>
      <c r="I50" s="855"/>
      <c r="J50" s="855"/>
      <c r="K50" s="856"/>
      <c r="L50" s="860" t="s">
        <v>462</v>
      </c>
      <c r="M50" s="861"/>
      <c r="N50" s="861"/>
      <c r="O50" s="861"/>
      <c r="P50" s="861"/>
      <c r="Q50" s="861"/>
      <c r="R50" s="861"/>
      <c r="S50" s="861"/>
      <c r="T50" s="861"/>
      <c r="U50" s="904"/>
      <c r="V50" s="4"/>
      <c r="W50" s="302" t="s">
        <v>373</v>
      </c>
      <c r="X50" s="303" t="s">
        <v>469</v>
      </c>
      <c r="Y50" s="304" t="s">
        <v>469</v>
      </c>
      <c r="Z50" s="913"/>
      <c r="AA50" s="913"/>
    </row>
    <row r="51" spans="2:27" ht="3" customHeight="1">
      <c r="B51" s="876"/>
      <c r="C51" s="883"/>
      <c r="D51" s="605"/>
      <c r="E51" s="886"/>
      <c r="F51" s="105"/>
      <c r="G51" s="105"/>
      <c r="H51" s="25"/>
      <c r="I51" s="105"/>
      <c r="J51" s="25"/>
      <c r="K51" s="105"/>
      <c r="L51" s="25"/>
      <c r="M51" s="105"/>
      <c r="N51" s="25"/>
      <c r="O51" s="105"/>
      <c r="P51" s="25"/>
      <c r="Q51" s="105"/>
      <c r="R51" s="31"/>
      <c r="S51" s="105"/>
      <c r="T51" s="24"/>
      <c r="U51" s="24"/>
      <c r="V51" s="26"/>
      <c r="W51" s="305"/>
      <c r="X51" s="194"/>
      <c r="Y51" s="141"/>
      <c r="Z51" s="914"/>
      <c r="AA51" s="914"/>
    </row>
    <row r="52" spans="2:27" ht="3" customHeight="1">
      <c r="B52" s="876"/>
      <c r="C52" s="899" t="s">
        <v>20</v>
      </c>
      <c r="D52" s="901" t="s">
        <v>202</v>
      </c>
      <c r="E52" s="895" t="s">
        <v>205</v>
      </c>
      <c r="F52" s="21"/>
      <c r="G52" s="21"/>
      <c r="H52" s="22"/>
      <c r="I52" s="21"/>
      <c r="J52" s="22"/>
      <c r="K52" s="21"/>
      <c r="L52" s="22"/>
      <c r="M52" s="21"/>
      <c r="N52" s="121"/>
      <c r="O52" s="21"/>
      <c r="P52" s="22"/>
      <c r="Q52" s="21"/>
      <c r="R52" s="121"/>
      <c r="S52" s="21"/>
      <c r="T52" s="21"/>
      <c r="U52" s="21"/>
      <c r="V52" s="23"/>
      <c r="W52" s="306"/>
      <c r="X52" s="307"/>
      <c r="Y52" s="308"/>
      <c r="Z52" s="936" t="s">
        <v>37</v>
      </c>
      <c r="AA52" s="936" t="s">
        <v>36</v>
      </c>
    </row>
    <row r="53" spans="2:27" ht="12.75">
      <c r="B53" s="876"/>
      <c r="C53" s="900"/>
      <c r="D53" s="902"/>
      <c r="E53" s="896"/>
      <c r="F53" s="3"/>
      <c r="G53" s="851" t="s">
        <v>5</v>
      </c>
      <c r="H53" s="852"/>
      <c r="I53" s="852"/>
      <c r="J53" s="853"/>
      <c r="K53" s="867" t="s">
        <v>19</v>
      </c>
      <c r="L53" s="867"/>
      <c r="M53" s="867"/>
      <c r="N53" s="867"/>
      <c r="O53" s="867"/>
      <c r="P53" s="867"/>
      <c r="Q53" s="867"/>
      <c r="R53" s="867"/>
      <c r="S53" s="867"/>
      <c r="T53" s="867"/>
      <c r="U53" s="868"/>
      <c r="V53" s="4"/>
      <c r="W53" s="309">
        <f>'費用計算シート'!AA36</f>
        <v>2175</v>
      </c>
      <c r="X53" s="310">
        <f>'費用計算シート'!AT36</f>
        <v>660</v>
      </c>
      <c r="Y53" s="301">
        <f>W53-X53</f>
        <v>1515</v>
      </c>
      <c r="Z53" s="937"/>
      <c r="AA53" s="937"/>
    </row>
    <row r="54" spans="2:27" ht="12.75">
      <c r="B54" s="876"/>
      <c r="C54" s="900"/>
      <c r="D54" s="902"/>
      <c r="E54" s="896"/>
      <c r="F54" s="3"/>
      <c r="G54" s="854" t="s">
        <v>12</v>
      </c>
      <c r="H54" s="855"/>
      <c r="I54" s="855"/>
      <c r="J54" s="856"/>
      <c r="K54" s="869" t="s">
        <v>463</v>
      </c>
      <c r="L54" s="869"/>
      <c r="M54" s="869"/>
      <c r="N54" s="869"/>
      <c r="O54" s="869"/>
      <c r="P54" s="869"/>
      <c r="Q54" s="869"/>
      <c r="R54" s="869"/>
      <c r="S54" s="869"/>
      <c r="T54" s="869"/>
      <c r="U54" s="870"/>
      <c r="V54" s="4"/>
      <c r="W54" s="302" t="s">
        <v>373</v>
      </c>
      <c r="X54" s="303" t="s">
        <v>469</v>
      </c>
      <c r="Y54" s="304" t="s">
        <v>469</v>
      </c>
      <c r="Z54" s="937"/>
      <c r="AA54" s="937"/>
    </row>
    <row r="55" spans="2:27" ht="3" customHeight="1">
      <c r="B55" s="876"/>
      <c r="C55" s="949"/>
      <c r="D55" s="905"/>
      <c r="E55" s="906"/>
      <c r="F55" s="24"/>
      <c r="G55" s="24"/>
      <c r="H55" s="25"/>
      <c r="I55" s="24"/>
      <c r="J55" s="25"/>
      <c r="K55" s="24"/>
      <c r="L55" s="25"/>
      <c r="M55" s="24"/>
      <c r="N55" s="25"/>
      <c r="O55" s="24"/>
      <c r="P55" s="25"/>
      <c r="Q55" s="24"/>
      <c r="R55" s="25"/>
      <c r="S55" s="24"/>
      <c r="T55" s="24"/>
      <c r="U55" s="24"/>
      <c r="V55" s="26"/>
      <c r="W55" s="311"/>
      <c r="X55" s="312"/>
      <c r="Y55" s="313"/>
      <c r="Z55" s="938"/>
      <c r="AA55" s="938"/>
    </row>
    <row r="56" spans="2:27" ht="3" customHeight="1">
      <c r="B56" s="876"/>
      <c r="C56" s="882" t="s">
        <v>16</v>
      </c>
      <c r="D56" s="902" t="s">
        <v>203</v>
      </c>
      <c r="E56" s="800" t="s">
        <v>57</v>
      </c>
      <c r="F56" s="104"/>
      <c r="G56" s="104"/>
      <c r="H56" s="11"/>
      <c r="I56" s="104"/>
      <c r="J56" s="11"/>
      <c r="K56" s="104"/>
      <c r="L56" s="11"/>
      <c r="M56" s="104"/>
      <c r="N56" s="11"/>
      <c r="O56" s="104"/>
      <c r="P56" s="11"/>
      <c r="Q56" s="104"/>
      <c r="R56" s="15"/>
      <c r="S56" s="104"/>
      <c r="T56" s="3"/>
      <c r="U56" s="3"/>
      <c r="V56" s="4"/>
      <c r="W56" s="299"/>
      <c r="X56" s="195"/>
      <c r="Y56" s="300"/>
      <c r="Z56" s="913" t="s">
        <v>31</v>
      </c>
      <c r="AA56" s="913" t="s">
        <v>32</v>
      </c>
    </row>
    <row r="57" spans="2:27" ht="12.75">
      <c r="B57" s="876"/>
      <c r="C57" s="882"/>
      <c r="D57" s="902"/>
      <c r="E57" s="800"/>
      <c r="F57" s="104"/>
      <c r="G57" s="851" t="s">
        <v>222</v>
      </c>
      <c r="H57" s="852"/>
      <c r="I57" s="852"/>
      <c r="J57" s="853"/>
      <c r="K57" s="858" t="s">
        <v>2</v>
      </c>
      <c r="L57" s="858"/>
      <c r="M57" s="858"/>
      <c r="N57" s="858"/>
      <c r="O57" s="858"/>
      <c r="P57" s="858"/>
      <c r="Q57" s="858"/>
      <c r="R57" s="858"/>
      <c r="S57" s="858"/>
      <c r="T57" s="858"/>
      <c r="U57" s="926"/>
      <c r="V57" s="4"/>
      <c r="W57" s="299">
        <f>'費用計算シート'!AA38</f>
        <v>1680</v>
      </c>
      <c r="X57" s="195">
        <f>'費用計算シート'!AT38</f>
        <v>290</v>
      </c>
      <c r="Y57" s="300">
        <f>W57-X57</f>
        <v>1390</v>
      </c>
      <c r="Z57" s="913"/>
      <c r="AA57" s="913"/>
    </row>
    <row r="58" spans="2:27" ht="12.75">
      <c r="B58" s="876"/>
      <c r="C58" s="882"/>
      <c r="D58" s="902"/>
      <c r="E58" s="800"/>
      <c r="F58" s="104"/>
      <c r="G58" s="854" t="s">
        <v>12</v>
      </c>
      <c r="H58" s="855"/>
      <c r="I58" s="855"/>
      <c r="J58" s="856"/>
      <c r="K58" s="861" t="s">
        <v>462</v>
      </c>
      <c r="L58" s="861"/>
      <c r="M58" s="861"/>
      <c r="N58" s="861"/>
      <c r="O58" s="861"/>
      <c r="P58" s="861"/>
      <c r="Q58" s="861"/>
      <c r="R58" s="861"/>
      <c r="S58" s="861"/>
      <c r="T58" s="861"/>
      <c r="U58" s="904"/>
      <c r="V58" s="4"/>
      <c r="W58" s="302" t="s">
        <v>373</v>
      </c>
      <c r="X58" s="303" t="s">
        <v>469</v>
      </c>
      <c r="Y58" s="304" t="s">
        <v>469</v>
      </c>
      <c r="Z58" s="913"/>
      <c r="AA58" s="913"/>
    </row>
    <row r="59" spans="2:27" ht="3" customHeight="1">
      <c r="B59" s="876"/>
      <c r="C59" s="882"/>
      <c r="D59" s="905"/>
      <c r="E59" s="886"/>
      <c r="F59" s="104"/>
      <c r="G59" s="104"/>
      <c r="H59" s="11"/>
      <c r="I59" s="104"/>
      <c r="J59" s="11"/>
      <c r="K59" s="104"/>
      <c r="L59" s="11"/>
      <c r="M59" s="104"/>
      <c r="N59" s="11"/>
      <c r="O59" s="104"/>
      <c r="P59" s="11"/>
      <c r="Q59" s="104"/>
      <c r="R59" s="15"/>
      <c r="S59" s="104"/>
      <c r="T59" s="3"/>
      <c r="U59" s="3"/>
      <c r="V59" s="4"/>
      <c r="W59" s="305"/>
      <c r="X59" s="194"/>
      <c r="Y59" s="141"/>
      <c r="Z59" s="914"/>
      <c r="AA59" s="914"/>
    </row>
    <row r="60" spans="2:27" ht="3" customHeight="1">
      <c r="B60" s="876"/>
      <c r="C60" s="892" t="s">
        <v>147</v>
      </c>
      <c r="D60" s="901" t="s">
        <v>204</v>
      </c>
      <c r="E60" s="887" t="s">
        <v>234</v>
      </c>
      <c r="F60" s="20"/>
      <c r="G60" s="20"/>
      <c r="H60" s="22"/>
      <c r="I60" s="20"/>
      <c r="J60" s="22"/>
      <c r="K60" s="20"/>
      <c r="L60" s="22"/>
      <c r="M60" s="20"/>
      <c r="N60" s="22"/>
      <c r="O60" s="20"/>
      <c r="P60" s="22"/>
      <c r="Q60" s="20"/>
      <c r="R60" s="20"/>
      <c r="S60" s="20"/>
      <c r="T60" s="21"/>
      <c r="U60" s="21"/>
      <c r="V60" s="23"/>
      <c r="W60" s="285"/>
      <c r="X60" s="129"/>
      <c r="Y60" s="168"/>
      <c r="Z60" s="912" t="s">
        <v>33</v>
      </c>
      <c r="AA60" s="912" t="s">
        <v>34</v>
      </c>
    </row>
    <row r="61" spans="2:29" ht="12.75" customHeight="1">
      <c r="B61" s="876"/>
      <c r="C61" s="893"/>
      <c r="D61" s="902"/>
      <c r="E61" s="888"/>
      <c r="F61" s="104"/>
      <c r="G61" s="851" t="s">
        <v>222</v>
      </c>
      <c r="H61" s="852"/>
      <c r="I61" s="852"/>
      <c r="J61" s="853"/>
      <c r="K61" s="857" t="s">
        <v>158</v>
      </c>
      <c r="L61" s="858"/>
      <c r="M61" s="858"/>
      <c r="N61" s="858"/>
      <c r="O61" s="858"/>
      <c r="P61" s="859"/>
      <c r="Q61" s="863" t="s">
        <v>18</v>
      </c>
      <c r="R61" s="863"/>
      <c r="S61" s="863"/>
      <c r="T61" s="863"/>
      <c r="U61" s="864"/>
      <c r="V61" s="4"/>
      <c r="W61" s="299">
        <f>'費用計算シート'!AA40</f>
        <v>2180</v>
      </c>
      <c r="X61" s="195">
        <f>'費用計算シート'!AT40</f>
        <v>670</v>
      </c>
      <c r="Y61" s="300">
        <f>W61-X61</f>
        <v>1510</v>
      </c>
      <c r="Z61" s="913"/>
      <c r="AA61" s="913"/>
      <c r="AB61" s="2"/>
      <c r="AC61" s="2"/>
    </row>
    <row r="62" spans="2:29" ht="12.75" customHeight="1">
      <c r="B62" s="876"/>
      <c r="C62" s="893"/>
      <c r="D62" s="902"/>
      <c r="E62" s="888"/>
      <c r="F62" s="104"/>
      <c r="G62" s="854" t="s">
        <v>12</v>
      </c>
      <c r="H62" s="855"/>
      <c r="I62" s="855"/>
      <c r="J62" s="856"/>
      <c r="K62" s="860" t="s">
        <v>464</v>
      </c>
      <c r="L62" s="861"/>
      <c r="M62" s="861"/>
      <c r="N62" s="861"/>
      <c r="O62" s="861"/>
      <c r="P62" s="862"/>
      <c r="Q62" s="865" t="s">
        <v>465</v>
      </c>
      <c r="R62" s="865"/>
      <c r="S62" s="865"/>
      <c r="T62" s="865"/>
      <c r="U62" s="866"/>
      <c r="V62" s="4"/>
      <c r="W62" s="302" t="s">
        <v>373</v>
      </c>
      <c r="X62" s="303" t="s">
        <v>469</v>
      </c>
      <c r="Y62" s="304" t="s">
        <v>469</v>
      </c>
      <c r="Z62" s="913"/>
      <c r="AA62" s="913"/>
      <c r="AB62" s="2"/>
      <c r="AC62" s="2"/>
    </row>
    <row r="63" spans="2:27" ht="3" customHeight="1" thickBot="1">
      <c r="B63" s="845"/>
      <c r="C63" s="934"/>
      <c r="D63" s="940"/>
      <c r="E63" s="941"/>
      <c r="F63" s="5"/>
      <c r="G63" s="19"/>
      <c r="H63" s="14"/>
      <c r="I63" s="19"/>
      <c r="J63" s="14"/>
      <c r="K63" s="19"/>
      <c r="L63" s="14"/>
      <c r="M63" s="19"/>
      <c r="N63" s="14"/>
      <c r="O63" s="19"/>
      <c r="P63" s="14"/>
      <c r="Q63" s="19"/>
      <c r="R63" s="45"/>
      <c r="S63" s="19"/>
      <c r="T63" s="5"/>
      <c r="U63" s="5"/>
      <c r="V63" s="6"/>
      <c r="W63" s="295"/>
      <c r="X63" s="296"/>
      <c r="Y63" s="297"/>
      <c r="Z63" s="935"/>
      <c r="AA63" s="935"/>
    </row>
    <row r="64" ht="12.75">
      <c r="U64" s="17"/>
    </row>
  </sheetData>
  <sheetProtection/>
  <mergeCells count="154">
    <mergeCell ref="G46:J46"/>
    <mergeCell ref="K46:U46"/>
    <mergeCell ref="Z39:Z42"/>
    <mergeCell ref="AA39:AA42"/>
    <mergeCell ref="B43:B63"/>
    <mergeCell ref="AA48:AA51"/>
    <mergeCell ref="Z44:Z47"/>
    <mergeCell ref="AA44:AA47"/>
    <mergeCell ref="C52:C55"/>
    <mergeCell ref="D52:D55"/>
    <mergeCell ref="B30:B42"/>
    <mergeCell ref="Q40:U40"/>
    <mergeCell ref="Q41:U41"/>
    <mergeCell ref="G40:K40"/>
    <mergeCell ref="G41:K41"/>
    <mergeCell ref="L40:P40"/>
    <mergeCell ref="L41:P41"/>
    <mergeCell ref="C30:E30"/>
    <mergeCell ref="C31:C34"/>
    <mergeCell ref="D31:D34"/>
    <mergeCell ref="D44:D47"/>
    <mergeCell ref="E44:E47"/>
    <mergeCell ref="C39:C42"/>
    <mergeCell ref="D39:D42"/>
    <mergeCell ref="E39:E42"/>
    <mergeCell ref="G15:N15"/>
    <mergeCell ref="G16:N16"/>
    <mergeCell ref="C18:C21"/>
    <mergeCell ref="G45:J45"/>
    <mergeCell ref="K45:U45"/>
    <mergeCell ref="AA60:AA63"/>
    <mergeCell ref="G49:K49"/>
    <mergeCell ref="L49:U49"/>
    <mergeCell ref="Z56:Z59"/>
    <mergeCell ref="C48:C51"/>
    <mergeCell ref="K57:U57"/>
    <mergeCell ref="K58:U58"/>
    <mergeCell ref="D60:D63"/>
    <mergeCell ref="E60:E63"/>
    <mergeCell ref="Z48:Z51"/>
    <mergeCell ref="E31:E34"/>
    <mergeCell ref="C60:C63"/>
    <mergeCell ref="Z35:Z38"/>
    <mergeCell ref="AA35:AA38"/>
    <mergeCell ref="Z31:Z34"/>
    <mergeCell ref="Z60:Z63"/>
    <mergeCell ref="AA56:AA59"/>
    <mergeCell ref="Z52:Z55"/>
    <mergeCell ref="AA52:AA55"/>
    <mergeCell ref="AA31:AA34"/>
    <mergeCell ref="Z6:Z9"/>
    <mergeCell ref="AA6:AA9"/>
    <mergeCell ref="AA22:AA25"/>
    <mergeCell ref="Z10:Z13"/>
    <mergeCell ref="AA10:AA13"/>
    <mergeCell ref="AA14:AA17"/>
    <mergeCell ref="Z22:Z25"/>
    <mergeCell ref="Z26:Z29"/>
    <mergeCell ref="AA26:AA29"/>
    <mergeCell ref="G7:N7"/>
    <mergeCell ref="O7:U7"/>
    <mergeCell ref="G8:N8"/>
    <mergeCell ref="O8:U8"/>
    <mergeCell ref="G23:I23"/>
    <mergeCell ref="G24:I24"/>
    <mergeCell ref="O15:U15"/>
    <mergeCell ref="O16:U16"/>
    <mergeCell ref="J11:N11"/>
    <mergeCell ref="J23:N23"/>
    <mergeCell ref="J24:N24"/>
    <mergeCell ref="O23:U23"/>
    <mergeCell ref="O24:U24"/>
    <mergeCell ref="AA18:AA21"/>
    <mergeCell ref="G19:N19"/>
    <mergeCell ref="O19:U19"/>
    <mergeCell ref="G20:N20"/>
    <mergeCell ref="O20:U20"/>
    <mergeCell ref="O12:U12"/>
    <mergeCell ref="Z18:Z21"/>
    <mergeCell ref="C14:C17"/>
    <mergeCell ref="D14:D17"/>
    <mergeCell ref="E14:E17"/>
    <mergeCell ref="Z14:Z17"/>
    <mergeCell ref="J12:N12"/>
    <mergeCell ref="G36:K36"/>
    <mergeCell ref="D48:D51"/>
    <mergeCell ref="E48:E51"/>
    <mergeCell ref="E52:E55"/>
    <mergeCell ref="G53:J53"/>
    <mergeCell ref="G54:J54"/>
    <mergeCell ref="K53:U53"/>
    <mergeCell ref="K54:U54"/>
    <mergeCell ref="C43:E43"/>
    <mergeCell ref="C44:C47"/>
    <mergeCell ref="C35:C38"/>
    <mergeCell ref="D35:D38"/>
    <mergeCell ref="E35:E38"/>
    <mergeCell ref="G50:K50"/>
    <mergeCell ref="L50:U50"/>
    <mergeCell ref="C56:C59"/>
    <mergeCell ref="D56:D59"/>
    <mergeCell ref="E56:E59"/>
    <mergeCell ref="G57:J57"/>
    <mergeCell ref="G58:J58"/>
    <mergeCell ref="O11:U11"/>
    <mergeCell ref="C10:C13"/>
    <mergeCell ref="D10:D13"/>
    <mergeCell ref="E10:E13"/>
    <mergeCell ref="C26:C29"/>
    <mergeCell ref="D26:D29"/>
    <mergeCell ref="E26:E29"/>
    <mergeCell ref="C22:C25"/>
    <mergeCell ref="D22:D25"/>
    <mergeCell ref="G27:N27"/>
    <mergeCell ref="B5:B29"/>
    <mergeCell ref="C5:E5"/>
    <mergeCell ref="C6:C9"/>
    <mergeCell ref="D6:D9"/>
    <mergeCell ref="E6:E9"/>
    <mergeCell ref="G12:I12"/>
    <mergeCell ref="E22:E25"/>
    <mergeCell ref="D18:D21"/>
    <mergeCell ref="E18:E21"/>
    <mergeCell ref="G11:I11"/>
    <mergeCell ref="G28:N28"/>
    <mergeCell ref="O27:T27"/>
    <mergeCell ref="O28:T28"/>
    <mergeCell ref="G32:K32"/>
    <mergeCell ref="G33:K33"/>
    <mergeCell ref="G37:K37"/>
    <mergeCell ref="L36:U36"/>
    <mergeCell ref="L37:U37"/>
    <mergeCell ref="L32:U32"/>
    <mergeCell ref="L33:U33"/>
    <mergeCell ref="K3:L4"/>
    <mergeCell ref="M3:N4"/>
    <mergeCell ref="O3:P4"/>
    <mergeCell ref="Q3:R4"/>
    <mergeCell ref="G61:J61"/>
    <mergeCell ref="G62:J62"/>
    <mergeCell ref="K61:P61"/>
    <mergeCell ref="K62:P62"/>
    <mergeCell ref="Q61:U61"/>
    <mergeCell ref="Q62:U62"/>
    <mergeCell ref="S3:T4"/>
    <mergeCell ref="U3:U4"/>
    <mergeCell ref="Z3:Z4"/>
    <mergeCell ref="AA3:AA4"/>
    <mergeCell ref="W3:Y3"/>
    <mergeCell ref="B3:B4"/>
    <mergeCell ref="C3:C4"/>
    <mergeCell ref="D3:E4"/>
    <mergeCell ref="G3:H4"/>
    <mergeCell ref="I3:J4"/>
  </mergeCells>
  <printOptions/>
  <pageMargins left="0.7" right="0.7" top="0.75" bottom="0.75" header="0.3" footer="0.3"/>
  <pageSetup fitToHeight="1" fitToWidth="1" horizontalDpi="600" verticalDpi="600" orientation="landscape" paperSize="8" scale="9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X24"/>
  <sheetViews>
    <sheetView zoomScalePageLayoutView="0" workbookViewId="0" topLeftCell="A1">
      <selection activeCell="L2" sqref="L2"/>
    </sheetView>
  </sheetViews>
  <sheetFormatPr defaultColWidth="9.140625" defaultRowHeight="15"/>
  <cols>
    <col min="1" max="1" width="0.85546875" style="0" customWidth="1"/>
    <col min="2" max="2" width="9.00390625" style="0" customWidth="1"/>
    <col min="3" max="3" width="7.00390625" style="0" customWidth="1"/>
    <col min="4" max="4" width="2.7109375" style="0" customWidth="1"/>
    <col min="5" max="5" width="21.28125" style="0" customWidth="1"/>
    <col min="6" max="6" width="5.57421875" style="0" bestFit="1" customWidth="1"/>
    <col min="7" max="7" width="7.57421875" style="0" customWidth="1"/>
    <col min="8" max="8" width="12.8515625" style="0" customWidth="1"/>
    <col min="9" max="9" width="11.421875" style="0" bestFit="1" customWidth="1"/>
    <col min="10" max="10" width="11.140625" style="0" customWidth="1"/>
    <col min="11" max="11" width="11.8515625" style="0" customWidth="1"/>
    <col min="12" max="12" width="8.8515625" style="0" bestFit="1" customWidth="1"/>
    <col min="13" max="13" width="11.140625" style="0" customWidth="1"/>
    <col min="14" max="14" width="6.421875" style="0" bestFit="1" customWidth="1"/>
    <col min="15" max="15" width="10.8515625" style="0" customWidth="1"/>
    <col min="16" max="16" width="16.28125" style="0" customWidth="1"/>
    <col min="17" max="17" width="11.421875" style="0" bestFit="1" customWidth="1"/>
  </cols>
  <sheetData>
    <row r="1" spans="2:18" ht="15.75">
      <c r="B1" s="116" t="s">
        <v>449</v>
      </c>
      <c r="R1" s="17"/>
    </row>
    <row r="2" ht="13.5" thickBot="1">
      <c r="B2" t="s">
        <v>541</v>
      </c>
    </row>
    <row r="3" spans="2:19" ht="12.75" customHeight="1">
      <c r="B3" s="991" t="s">
        <v>81</v>
      </c>
      <c r="C3" s="992"/>
      <c r="D3" s="992"/>
      <c r="E3" s="993"/>
      <c r="F3" s="102" t="s">
        <v>72</v>
      </c>
      <c r="G3" s="1000" t="s">
        <v>191</v>
      </c>
      <c r="H3" s="1002" t="s">
        <v>91</v>
      </c>
      <c r="I3" s="1003"/>
      <c r="J3" s="1003"/>
      <c r="K3" s="1003"/>
      <c r="L3" s="1003"/>
      <c r="M3" s="1003"/>
      <c r="N3" s="1004"/>
      <c r="O3" s="1005"/>
      <c r="P3" s="85" t="s">
        <v>77</v>
      </c>
      <c r="Q3" s="487" t="s">
        <v>65</v>
      </c>
      <c r="R3" s="488"/>
      <c r="S3" s="950" t="s">
        <v>62</v>
      </c>
    </row>
    <row r="4" spans="2:24" ht="21">
      <c r="B4" s="994"/>
      <c r="C4" s="995"/>
      <c r="D4" s="995"/>
      <c r="E4" s="996"/>
      <c r="F4" s="49" t="s">
        <v>70</v>
      </c>
      <c r="G4" s="1001"/>
      <c r="H4" s="54" t="s">
        <v>97</v>
      </c>
      <c r="I4" s="98" t="s">
        <v>86</v>
      </c>
      <c r="J4" s="98" t="s">
        <v>71</v>
      </c>
      <c r="K4" s="1006" t="s">
        <v>185</v>
      </c>
      <c r="L4" s="1006"/>
      <c r="M4" s="98" t="s">
        <v>89</v>
      </c>
      <c r="N4" s="953" t="s">
        <v>63</v>
      </c>
      <c r="O4" s="954"/>
      <c r="P4" s="87" t="s">
        <v>105</v>
      </c>
      <c r="Q4" s="88" t="s">
        <v>109</v>
      </c>
      <c r="R4" s="89" t="s">
        <v>112</v>
      </c>
      <c r="S4" s="951"/>
      <c r="T4" s="47"/>
      <c r="U4" s="47"/>
      <c r="V4" s="47"/>
      <c r="W4" s="47"/>
      <c r="X4" s="47"/>
    </row>
    <row r="5" spans="2:24" ht="12.75">
      <c r="B5" s="994"/>
      <c r="C5" s="995"/>
      <c r="D5" s="995"/>
      <c r="E5" s="996"/>
      <c r="F5" s="150" t="s">
        <v>178</v>
      </c>
      <c r="G5" s="151" t="s">
        <v>115</v>
      </c>
      <c r="H5" s="119" t="s">
        <v>179</v>
      </c>
      <c r="I5" s="120" t="s">
        <v>180</v>
      </c>
      <c r="J5" s="120" t="s">
        <v>180</v>
      </c>
      <c r="K5" s="120" t="s">
        <v>181</v>
      </c>
      <c r="L5" s="120" t="s">
        <v>180</v>
      </c>
      <c r="M5" s="120" t="s">
        <v>180</v>
      </c>
      <c r="N5" s="953"/>
      <c r="O5" s="954"/>
      <c r="P5" s="87" t="s">
        <v>180</v>
      </c>
      <c r="Q5" s="143" t="s">
        <v>180</v>
      </c>
      <c r="R5" s="159" t="s">
        <v>192</v>
      </c>
      <c r="S5" s="951"/>
      <c r="T5" s="47"/>
      <c r="U5" s="47"/>
      <c r="V5" s="47"/>
      <c r="W5" s="47"/>
      <c r="X5" s="47"/>
    </row>
    <row r="6" spans="2:24" ht="13.5" thickBot="1">
      <c r="B6" s="997"/>
      <c r="C6" s="998"/>
      <c r="D6" s="998"/>
      <c r="E6" s="999"/>
      <c r="F6" s="48" t="s">
        <v>98</v>
      </c>
      <c r="G6" s="112" t="s">
        <v>99</v>
      </c>
      <c r="H6" s="84" t="s">
        <v>101</v>
      </c>
      <c r="I6" s="99" t="s">
        <v>102</v>
      </c>
      <c r="J6" s="99" t="s">
        <v>102</v>
      </c>
      <c r="K6" s="1007" t="s">
        <v>99</v>
      </c>
      <c r="L6" s="1007"/>
      <c r="M6" s="99" t="s">
        <v>103</v>
      </c>
      <c r="N6" s="724" t="s">
        <v>122</v>
      </c>
      <c r="O6" s="725"/>
      <c r="P6" s="74" t="s">
        <v>104</v>
      </c>
      <c r="Q6" s="82" t="s">
        <v>102</v>
      </c>
      <c r="R6" s="50" t="s">
        <v>100</v>
      </c>
      <c r="S6" s="952"/>
      <c r="T6" s="47"/>
      <c r="U6" s="47"/>
      <c r="V6" s="47"/>
      <c r="W6" s="47"/>
      <c r="X6" s="47"/>
    </row>
    <row r="7" spans="2:19" ht="28.5" customHeight="1">
      <c r="B7" s="844" t="s">
        <v>116</v>
      </c>
      <c r="C7" s="846" t="s">
        <v>23</v>
      </c>
      <c r="D7" s="986" t="s">
        <v>38</v>
      </c>
      <c r="E7" s="987" t="s">
        <v>119</v>
      </c>
      <c r="F7" s="91" t="s">
        <v>108</v>
      </c>
      <c r="G7" s="978" t="s">
        <v>165</v>
      </c>
      <c r="H7" s="988" t="s">
        <v>82</v>
      </c>
      <c r="I7" s="972" t="s">
        <v>87</v>
      </c>
      <c r="J7" s="972" t="s">
        <v>88</v>
      </c>
      <c r="K7" s="142"/>
      <c r="L7" s="973" t="s">
        <v>124</v>
      </c>
      <c r="M7" s="972" t="s">
        <v>87</v>
      </c>
      <c r="N7" s="790" t="s">
        <v>177</v>
      </c>
      <c r="O7" s="147"/>
      <c r="P7" s="75" t="s">
        <v>133</v>
      </c>
      <c r="Q7" s="957" t="s">
        <v>111</v>
      </c>
      <c r="R7" s="91" t="s">
        <v>175</v>
      </c>
      <c r="S7" s="152"/>
    </row>
    <row r="8" spans="2:19" ht="28.5">
      <c r="B8" s="876"/>
      <c r="C8" s="883"/>
      <c r="D8" s="605"/>
      <c r="E8" s="719"/>
      <c r="F8" s="109" t="s">
        <v>80</v>
      </c>
      <c r="G8" s="979"/>
      <c r="H8" s="966"/>
      <c r="I8" s="968"/>
      <c r="J8" s="968"/>
      <c r="K8" s="53" t="s">
        <v>121</v>
      </c>
      <c r="L8" s="968"/>
      <c r="M8" s="968"/>
      <c r="N8" s="573"/>
      <c r="O8" s="148"/>
      <c r="P8" s="75" t="s">
        <v>134</v>
      </c>
      <c r="Q8" s="955"/>
      <c r="R8" s="146" t="s">
        <v>176</v>
      </c>
      <c r="S8" s="152"/>
    </row>
    <row r="9" spans="2:19" ht="32.25">
      <c r="B9" s="876"/>
      <c r="C9" s="144" t="s">
        <v>162</v>
      </c>
      <c r="D9" s="108" t="s">
        <v>39</v>
      </c>
      <c r="E9" s="989" t="s">
        <v>168</v>
      </c>
      <c r="F9" s="990"/>
      <c r="G9" s="979"/>
      <c r="H9" s="143" t="s">
        <v>85</v>
      </c>
      <c r="I9" s="53" t="s">
        <v>171</v>
      </c>
      <c r="J9" s="53" t="s">
        <v>172</v>
      </c>
      <c r="K9" s="69"/>
      <c r="L9" s="113"/>
      <c r="M9" s="97" t="s">
        <v>87</v>
      </c>
      <c r="N9" s="573"/>
      <c r="O9" s="148"/>
      <c r="P9" s="144" t="s">
        <v>173</v>
      </c>
      <c r="Q9" s="955"/>
      <c r="R9" s="141" t="s">
        <v>113</v>
      </c>
      <c r="S9" s="153"/>
    </row>
    <row r="10" spans="2:19" ht="27">
      <c r="B10" s="876"/>
      <c r="C10" s="95" t="s">
        <v>26</v>
      </c>
      <c r="D10" s="92" t="s">
        <v>40</v>
      </c>
      <c r="E10" s="607" t="s">
        <v>75</v>
      </c>
      <c r="F10" s="886"/>
      <c r="G10" s="979"/>
      <c r="H10" s="100" t="s">
        <v>82</v>
      </c>
      <c r="I10" s="101" t="s">
        <v>87</v>
      </c>
      <c r="J10" s="103" t="s">
        <v>223</v>
      </c>
      <c r="K10" s="106"/>
      <c r="L10" s="107"/>
      <c r="M10" s="101" t="s">
        <v>114</v>
      </c>
      <c r="N10" s="573"/>
      <c r="O10" s="160" t="s">
        <v>193</v>
      </c>
      <c r="P10" s="80" t="s">
        <v>93</v>
      </c>
      <c r="Q10" s="956"/>
      <c r="R10" s="141" t="s">
        <v>186</v>
      </c>
      <c r="S10" s="154"/>
    </row>
    <row r="11" spans="2:19" ht="26.25">
      <c r="B11" s="876"/>
      <c r="C11" s="94" t="s">
        <v>25</v>
      </c>
      <c r="D11" s="93" t="s">
        <v>41</v>
      </c>
      <c r="E11" s="970" t="s">
        <v>120</v>
      </c>
      <c r="F11" s="971"/>
      <c r="G11" s="979"/>
      <c r="H11" s="96" t="s">
        <v>115</v>
      </c>
      <c r="I11" s="97" t="s">
        <v>114</v>
      </c>
      <c r="J11" s="97" t="s">
        <v>114</v>
      </c>
      <c r="K11" s="67"/>
      <c r="L11" s="55"/>
      <c r="M11" s="97" t="s">
        <v>114</v>
      </c>
      <c r="N11" s="573"/>
      <c r="O11" s="148"/>
      <c r="P11" s="76" t="s">
        <v>114</v>
      </c>
      <c r="Q11" s="55" t="s">
        <v>114</v>
      </c>
      <c r="R11" s="52" t="s">
        <v>114</v>
      </c>
      <c r="S11" s="155"/>
    </row>
    <row r="12" spans="2:19" ht="32.25">
      <c r="B12" s="876"/>
      <c r="C12" s="145" t="s">
        <v>163</v>
      </c>
      <c r="D12" s="93" t="s">
        <v>42</v>
      </c>
      <c r="E12" s="970" t="s">
        <v>169</v>
      </c>
      <c r="F12" s="971"/>
      <c r="G12" s="979"/>
      <c r="H12" s="96" t="s">
        <v>83</v>
      </c>
      <c r="I12" s="97" t="s">
        <v>114</v>
      </c>
      <c r="J12" s="97" t="s">
        <v>114</v>
      </c>
      <c r="K12" s="67"/>
      <c r="L12" s="55"/>
      <c r="M12" s="97" t="s">
        <v>114</v>
      </c>
      <c r="N12" s="573"/>
      <c r="O12" s="148"/>
      <c r="P12" s="76" t="s">
        <v>114</v>
      </c>
      <c r="Q12" s="55" t="s">
        <v>114</v>
      </c>
      <c r="R12" s="52" t="s">
        <v>114</v>
      </c>
      <c r="S12" s="155"/>
    </row>
    <row r="13" spans="2:19" ht="36">
      <c r="B13" s="877"/>
      <c r="C13" s="77" t="s">
        <v>164</v>
      </c>
      <c r="D13" s="46" t="s">
        <v>43</v>
      </c>
      <c r="E13" s="969" t="s">
        <v>170</v>
      </c>
      <c r="F13" s="895"/>
      <c r="G13" s="979"/>
      <c r="H13" s="117" t="s">
        <v>140</v>
      </c>
      <c r="I13" s="118" t="s">
        <v>141</v>
      </c>
      <c r="J13" s="61" t="s">
        <v>114</v>
      </c>
      <c r="K13" s="70"/>
      <c r="L13" s="65"/>
      <c r="M13" s="61" t="s">
        <v>114</v>
      </c>
      <c r="N13" s="573"/>
      <c r="O13" s="149"/>
      <c r="P13" s="90" t="s">
        <v>174</v>
      </c>
      <c r="Q13" s="114" t="s">
        <v>110</v>
      </c>
      <c r="R13" s="111" t="s">
        <v>113</v>
      </c>
      <c r="S13" s="156"/>
    </row>
    <row r="14" spans="2:19" ht="20.25" customHeight="1">
      <c r="B14" s="942" t="s">
        <v>56</v>
      </c>
      <c r="C14" s="882" t="s">
        <v>23</v>
      </c>
      <c r="D14" s="568" t="s">
        <v>44</v>
      </c>
      <c r="E14" s="984" t="s">
        <v>78</v>
      </c>
      <c r="F14" s="110" t="s">
        <v>69</v>
      </c>
      <c r="G14" s="979"/>
      <c r="H14" s="985" t="s">
        <v>82</v>
      </c>
      <c r="I14" s="981" t="s">
        <v>87</v>
      </c>
      <c r="J14" s="981" t="s">
        <v>88</v>
      </c>
      <c r="K14" s="974" t="s">
        <v>182</v>
      </c>
      <c r="L14" s="975" t="s">
        <v>184</v>
      </c>
      <c r="M14" s="981" t="s">
        <v>87</v>
      </c>
      <c r="N14" s="573"/>
      <c r="O14" s="66"/>
      <c r="P14" s="78" t="s">
        <v>135</v>
      </c>
      <c r="Q14" s="961" t="s">
        <v>111</v>
      </c>
      <c r="R14" s="141" t="s">
        <v>187</v>
      </c>
      <c r="S14" s="958" t="s">
        <v>190</v>
      </c>
    </row>
    <row r="15" spans="2:19" ht="18" customHeight="1">
      <c r="B15" s="876"/>
      <c r="C15" s="883"/>
      <c r="D15" s="605"/>
      <c r="E15" s="719"/>
      <c r="F15" s="109" t="s">
        <v>80</v>
      </c>
      <c r="G15" s="979"/>
      <c r="H15" s="966"/>
      <c r="I15" s="968"/>
      <c r="J15" s="968"/>
      <c r="K15" s="975"/>
      <c r="L15" s="968"/>
      <c r="M15" s="968"/>
      <c r="N15" s="573"/>
      <c r="O15" s="56"/>
      <c r="P15" s="79" t="s">
        <v>107</v>
      </c>
      <c r="Q15" s="955"/>
      <c r="R15" s="146" t="s">
        <v>189</v>
      </c>
      <c r="S15" s="959"/>
    </row>
    <row r="16" spans="2:19" ht="27">
      <c r="B16" s="876"/>
      <c r="C16" s="124" t="s">
        <v>20</v>
      </c>
      <c r="D16" s="125" t="s">
        <v>45</v>
      </c>
      <c r="E16" s="982" t="s">
        <v>74</v>
      </c>
      <c r="F16" s="800"/>
      <c r="G16" s="979"/>
      <c r="H16" s="164" t="s">
        <v>82</v>
      </c>
      <c r="I16" s="165" t="s">
        <v>87</v>
      </c>
      <c r="J16" s="129" t="s">
        <v>224</v>
      </c>
      <c r="K16" s="126"/>
      <c r="L16" s="128"/>
      <c r="M16" s="165" t="s">
        <v>114</v>
      </c>
      <c r="N16" s="573"/>
      <c r="O16" s="166" t="s">
        <v>123</v>
      </c>
      <c r="P16" s="167" t="s">
        <v>93</v>
      </c>
      <c r="Q16" s="955"/>
      <c r="R16" s="168" t="s">
        <v>188</v>
      </c>
      <c r="S16" s="959"/>
    </row>
    <row r="17" spans="2:19" ht="32.25">
      <c r="B17" s="877"/>
      <c r="C17" s="140" t="s">
        <v>216</v>
      </c>
      <c r="D17" s="46" t="s">
        <v>206</v>
      </c>
      <c r="E17" s="969" t="s">
        <v>209</v>
      </c>
      <c r="F17" s="895"/>
      <c r="G17" s="979"/>
      <c r="H17" s="63" t="s">
        <v>212</v>
      </c>
      <c r="I17" s="61" t="s">
        <v>213</v>
      </c>
      <c r="J17" s="60" t="s">
        <v>214</v>
      </c>
      <c r="K17" s="976" t="s">
        <v>215</v>
      </c>
      <c r="L17" s="977"/>
      <c r="M17" s="61" t="s">
        <v>213</v>
      </c>
      <c r="N17" s="573"/>
      <c r="O17" s="64"/>
      <c r="P17" s="140" t="s">
        <v>135</v>
      </c>
      <c r="Q17" s="962"/>
      <c r="R17" s="131" t="s">
        <v>187</v>
      </c>
      <c r="S17" s="959"/>
    </row>
    <row r="18" spans="2:19" ht="12.75" customHeight="1">
      <c r="B18" s="942" t="s">
        <v>161</v>
      </c>
      <c r="C18" s="882" t="s">
        <v>22</v>
      </c>
      <c r="D18" s="568" t="s">
        <v>46</v>
      </c>
      <c r="E18" s="719" t="s">
        <v>79</v>
      </c>
      <c r="F18" s="127" t="s">
        <v>69</v>
      </c>
      <c r="G18" s="979"/>
      <c r="H18" s="965" t="s">
        <v>82</v>
      </c>
      <c r="I18" s="967" t="s">
        <v>87</v>
      </c>
      <c r="J18" s="967" t="s">
        <v>88</v>
      </c>
      <c r="K18" s="743" t="s">
        <v>183</v>
      </c>
      <c r="L18" s="975" t="s">
        <v>184</v>
      </c>
      <c r="M18" s="967" t="s">
        <v>87</v>
      </c>
      <c r="N18" s="573"/>
      <c r="O18" s="57"/>
      <c r="P18" s="161" t="s">
        <v>166</v>
      </c>
      <c r="Q18" s="955" t="s">
        <v>210</v>
      </c>
      <c r="R18" s="141" t="s">
        <v>187</v>
      </c>
      <c r="S18" s="959"/>
    </row>
    <row r="19" spans="2:19" ht="12.75">
      <c r="B19" s="876"/>
      <c r="C19" s="883"/>
      <c r="D19" s="605"/>
      <c r="E19" s="649"/>
      <c r="F19" s="109" t="s">
        <v>80</v>
      </c>
      <c r="G19" s="979"/>
      <c r="H19" s="966"/>
      <c r="I19" s="968"/>
      <c r="J19" s="968"/>
      <c r="K19" s="975"/>
      <c r="L19" s="968"/>
      <c r="M19" s="968"/>
      <c r="N19" s="573"/>
      <c r="O19" s="56"/>
      <c r="P19" s="87" t="s">
        <v>107</v>
      </c>
      <c r="Q19" s="956"/>
      <c r="R19" s="146" t="s">
        <v>189</v>
      </c>
      <c r="S19" s="959"/>
    </row>
    <row r="20" spans="2:19" ht="26.25">
      <c r="B20" s="876"/>
      <c r="C20" s="124" t="s">
        <v>25</v>
      </c>
      <c r="D20" s="93" t="s">
        <v>47</v>
      </c>
      <c r="E20" s="970" t="s">
        <v>73</v>
      </c>
      <c r="F20" s="971"/>
      <c r="G20" s="979"/>
      <c r="H20" s="96" t="s">
        <v>115</v>
      </c>
      <c r="I20" s="97" t="s">
        <v>114</v>
      </c>
      <c r="J20" s="97" t="s">
        <v>114</v>
      </c>
      <c r="K20" s="67"/>
      <c r="L20" s="55"/>
      <c r="M20" s="97" t="s">
        <v>114</v>
      </c>
      <c r="N20" s="573"/>
      <c r="O20" s="56"/>
      <c r="P20" s="76" t="s">
        <v>114</v>
      </c>
      <c r="Q20" s="55" t="s">
        <v>114</v>
      </c>
      <c r="R20" s="58" t="s">
        <v>114</v>
      </c>
      <c r="S20" s="959"/>
    </row>
    <row r="21" spans="2:19" ht="27">
      <c r="B21" s="876"/>
      <c r="C21" s="124" t="s">
        <v>208</v>
      </c>
      <c r="D21" s="125" t="s">
        <v>207</v>
      </c>
      <c r="E21" s="970" t="s">
        <v>221</v>
      </c>
      <c r="F21" s="971"/>
      <c r="G21" s="979"/>
      <c r="H21" s="164" t="s">
        <v>82</v>
      </c>
      <c r="I21" s="165" t="s">
        <v>87</v>
      </c>
      <c r="J21" s="129" t="s">
        <v>224</v>
      </c>
      <c r="K21" s="126"/>
      <c r="L21" s="128"/>
      <c r="M21" s="165" t="s">
        <v>114</v>
      </c>
      <c r="N21" s="573"/>
      <c r="O21" s="166" t="s">
        <v>123</v>
      </c>
      <c r="P21" s="167" t="s">
        <v>93</v>
      </c>
      <c r="Q21" s="55" t="s">
        <v>211</v>
      </c>
      <c r="R21" s="130" t="s">
        <v>188</v>
      </c>
      <c r="S21" s="960"/>
    </row>
    <row r="22" spans="2:19" ht="26.25">
      <c r="B22" s="876"/>
      <c r="C22" s="94" t="s">
        <v>16</v>
      </c>
      <c r="D22" s="93" t="s">
        <v>48</v>
      </c>
      <c r="E22" s="970" t="s">
        <v>76</v>
      </c>
      <c r="F22" s="971"/>
      <c r="G22" s="979"/>
      <c r="H22" s="96" t="s">
        <v>83</v>
      </c>
      <c r="I22" s="97" t="s">
        <v>114</v>
      </c>
      <c r="J22" s="97" t="s">
        <v>114</v>
      </c>
      <c r="K22" s="67"/>
      <c r="L22" s="55"/>
      <c r="M22" s="97" t="s">
        <v>114</v>
      </c>
      <c r="N22" s="573"/>
      <c r="O22" s="56"/>
      <c r="P22" s="76" t="s">
        <v>114</v>
      </c>
      <c r="Q22" s="55" t="s">
        <v>114</v>
      </c>
      <c r="R22" s="58" t="s">
        <v>114</v>
      </c>
      <c r="S22" s="155"/>
    </row>
    <row r="23" spans="2:19" ht="33" thickBot="1">
      <c r="B23" s="845"/>
      <c r="C23" s="77" t="s">
        <v>162</v>
      </c>
      <c r="D23" s="46" t="s">
        <v>66</v>
      </c>
      <c r="E23" s="983" t="s">
        <v>167</v>
      </c>
      <c r="F23" s="887"/>
      <c r="G23" s="980"/>
      <c r="H23" s="59" t="s">
        <v>85</v>
      </c>
      <c r="I23" s="60" t="s">
        <v>94</v>
      </c>
      <c r="J23" s="60" t="s">
        <v>95</v>
      </c>
      <c r="K23" s="68"/>
      <c r="L23" s="114"/>
      <c r="M23" s="61" t="s">
        <v>87</v>
      </c>
      <c r="N23" s="484"/>
      <c r="O23" s="62"/>
      <c r="P23" s="77" t="s">
        <v>96</v>
      </c>
      <c r="Q23" s="114" t="s">
        <v>110</v>
      </c>
      <c r="R23" s="111" t="s">
        <v>195</v>
      </c>
      <c r="S23" s="157"/>
    </row>
    <row r="24" spans="2:19" ht="29.25" thickBot="1">
      <c r="B24" s="590" t="s">
        <v>62</v>
      </c>
      <c r="C24" s="591"/>
      <c r="D24" s="591"/>
      <c r="E24" s="591"/>
      <c r="F24" s="963"/>
      <c r="G24" s="51" t="s">
        <v>84</v>
      </c>
      <c r="H24" s="71" t="s">
        <v>90</v>
      </c>
      <c r="I24" s="72" t="s">
        <v>142</v>
      </c>
      <c r="J24" s="73" t="s">
        <v>143</v>
      </c>
      <c r="K24" s="964" t="s">
        <v>144</v>
      </c>
      <c r="L24" s="964"/>
      <c r="M24" s="73" t="s">
        <v>92</v>
      </c>
      <c r="N24" s="602"/>
      <c r="O24" s="758"/>
      <c r="P24" s="81" t="s">
        <v>106</v>
      </c>
      <c r="Q24" s="83" t="s">
        <v>471</v>
      </c>
      <c r="R24" s="7"/>
      <c r="S24" s="158"/>
    </row>
  </sheetData>
  <sheetProtection/>
  <mergeCells count="60">
    <mergeCell ref="B3:E6"/>
    <mergeCell ref="G3:G4"/>
    <mergeCell ref="H3:O3"/>
    <mergeCell ref="Q3:R3"/>
    <mergeCell ref="K4:L4"/>
    <mergeCell ref="K6:L6"/>
    <mergeCell ref="B7:B13"/>
    <mergeCell ref="C7:C8"/>
    <mergeCell ref="D7:D8"/>
    <mergeCell ref="E7:E8"/>
    <mergeCell ref="H7:H8"/>
    <mergeCell ref="E9:F9"/>
    <mergeCell ref="E12:F12"/>
    <mergeCell ref="E20:F20"/>
    <mergeCell ref="E22:F22"/>
    <mergeCell ref="E23:F23"/>
    <mergeCell ref="E14:E15"/>
    <mergeCell ref="H14:H15"/>
    <mergeCell ref="I14:I15"/>
    <mergeCell ref="E18:E19"/>
    <mergeCell ref="K17:L17"/>
    <mergeCell ref="M7:M8"/>
    <mergeCell ref="E10:F10"/>
    <mergeCell ref="E11:F11"/>
    <mergeCell ref="E13:F13"/>
    <mergeCell ref="G7:G23"/>
    <mergeCell ref="J14:J15"/>
    <mergeCell ref="M14:M15"/>
    <mergeCell ref="E16:F16"/>
    <mergeCell ref="M18:M19"/>
    <mergeCell ref="B14:B17"/>
    <mergeCell ref="E17:F17"/>
    <mergeCell ref="E21:F21"/>
    <mergeCell ref="I7:I8"/>
    <mergeCell ref="J7:J8"/>
    <mergeCell ref="L7:L8"/>
    <mergeCell ref="K14:K15"/>
    <mergeCell ref="K18:K19"/>
    <mergeCell ref="L14:L15"/>
    <mergeCell ref="L18:L19"/>
    <mergeCell ref="B24:F24"/>
    <mergeCell ref="K24:L24"/>
    <mergeCell ref="C14:C15"/>
    <mergeCell ref="D14:D15"/>
    <mergeCell ref="C18:C19"/>
    <mergeCell ref="D18:D19"/>
    <mergeCell ref="H18:H19"/>
    <mergeCell ref="I18:I19"/>
    <mergeCell ref="J18:J19"/>
    <mergeCell ref="B18:B23"/>
    <mergeCell ref="N24:O24"/>
    <mergeCell ref="S3:S6"/>
    <mergeCell ref="N5:O5"/>
    <mergeCell ref="Q18:Q19"/>
    <mergeCell ref="N7:N23"/>
    <mergeCell ref="N4:O4"/>
    <mergeCell ref="N6:O6"/>
    <mergeCell ref="Q7:Q10"/>
    <mergeCell ref="S14:S21"/>
    <mergeCell ref="Q14:Q17"/>
  </mergeCells>
  <printOptions/>
  <pageMargins left="0.7086614173228347" right="0.7086614173228347" top="0.7480314960629921" bottom="0.7480314960629921" header="0.31496062992125984" footer="0.31496062992125984"/>
  <pageSetup fitToHeight="1" fitToWidth="1"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fmeno</dc:creator>
  <cp:keywords/>
  <dc:description/>
  <cp:lastModifiedBy>fmeno</cp:lastModifiedBy>
  <cp:lastPrinted>2012-07-16T09:18:50Z</cp:lastPrinted>
  <dcterms:created xsi:type="dcterms:W3CDTF">2012-05-23T02:27:23Z</dcterms:created>
  <dcterms:modified xsi:type="dcterms:W3CDTF">2012-08-09T07:39:36Z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